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Checkout\CMI\7da78797cf0b450fa5681da63995ed87\"/>
    </mc:Choice>
  </mc:AlternateContent>
  <xr:revisionPtr revIDLastSave="0" documentId="13_ncr:1_{9D71B77A-9399-480C-9535-E8F044CD1D61}" xr6:coauthVersionLast="47" xr6:coauthVersionMax="47" xr10:uidLastSave="{00000000-0000-0000-0000-000000000000}"/>
  <workbookProtection lockStructure="1"/>
  <bookViews>
    <workbookView xWindow="28680" yWindow="-120" windowWidth="29040" windowHeight="17520" xr2:uid="{00000000-000D-0000-FFFF-FFFF00000000}"/>
  </bookViews>
  <sheets>
    <sheet name="Gebäude nach Gebäudekategorie" sheetId="5" r:id="rId1"/>
    <sheet name="Gebäudekategorie, Bauperiode" sheetId="20" r:id="rId2"/>
    <sheet name="Uebersetzungen" sheetId="6"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0" l="1"/>
  <c r="E14" i="20"/>
  <c r="D14" i="20"/>
  <c r="C14" i="20"/>
  <c r="C13" i="20"/>
  <c r="B13" i="20"/>
  <c r="G15" i="5"/>
  <c r="D15" i="5"/>
  <c r="F16" i="5"/>
  <c r="E16" i="5"/>
  <c r="C15" i="5"/>
  <c r="D16" i="5"/>
  <c r="H14" i="5"/>
  <c r="A9" i="20" l="1"/>
  <c r="A10" i="20"/>
  <c r="H14" i="20"/>
  <c r="J14" i="20"/>
  <c r="I14" i="20"/>
  <c r="G14" i="20"/>
  <c r="G13" i="20"/>
  <c r="A145" i="20" l="1"/>
  <c r="A144" i="20"/>
  <c r="A142" i="20"/>
  <c r="A140" i="20"/>
  <c r="A139" i="20"/>
  <c r="A138" i="20"/>
  <c r="A137" i="20"/>
  <c r="A136" i="20"/>
  <c r="A135" i="20"/>
  <c r="A134" i="20"/>
  <c r="A133" i="20"/>
  <c r="A132" i="20"/>
  <c r="A131" i="20"/>
  <c r="A130" i="20"/>
  <c r="A129" i="20"/>
  <c r="A108" i="20"/>
  <c r="A92" i="20"/>
  <c r="A80" i="20"/>
  <c r="A76" i="20"/>
  <c r="A63" i="20"/>
  <c r="A50" i="20"/>
  <c r="A41" i="20"/>
  <c r="A33" i="20"/>
  <c r="A27" i="20"/>
  <c r="A24" i="20"/>
  <c r="A17" i="20"/>
  <c r="A16" i="20"/>
  <c r="A7" i="20"/>
  <c r="B13" i="5" l="1"/>
  <c r="A144" i="5" l="1"/>
  <c r="C14" i="5" l="1"/>
  <c r="B14" i="5"/>
  <c r="A110" i="5" l="1"/>
  <c r="A94" i="5"/>
  <c r="A82" i="5"/>
  <c r="A78" i="5"/>
  <c r="A65" i="5"/>
  <c r="A52" i="5"/>
  <c r="A43" i="5"/>
  <c r="A35" i="5"/>
  <c r="A29" i="5"/>
  <c r="A26" i="5"/>
  <c r="A19" i="5"/>
  <c r="A18" i="5"/>
  <c r="A147" i="5"/>
  <c r="A146" i="5"/>
  <c r="A142" i="5"/>
  <c r="A141" i="5"/>
  <c r="A140" i="5"/>
  <c r="A139" i="5"/>
  <c r="A138" i="5"/>
  <c r="A137" i="5"/>
  <c r="A136" i="5"/>
  <c r="A135" i="5"/>
  <c r="A134" i="5"/>
  <c r="A133" i="5"/>
  <c r="A132" i="5"/>
  <c r="A131" i="5"/>
  <c r="A9" i="5"/>
  <c r="A10" i="5"/>
  <c r="A7" i="5"/>
</calcChain>
</file>

<file path=xl/sharedStrings.xml><?xml version="1.0" encoding="utf-8"?>
<sst xmlns="http://schemas.openxmlformats.org/spreadsheetml/2006/main" count="378" uniqueCount="241">
  <si>
    <t>Total</t>
  </si>
  <si>
    <t>Vaz/Obervaz</t>
  </si>
  <si>
    <t>Lantsch/Lenz</t>
  </si>
  <si>
    <t>Albula/Alvra</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</si>
  <si>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</si>
  <si>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</si>
  <si>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</si>
  <si>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</si>
  <si>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</si>
  <si>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</si>
  <si>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</si>
  <si>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</si>
  <si>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</si>
  <si>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</si>
  <si>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</si>
  <si>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</si>
  <si>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</si>
  <si>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</si>
  <si>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</si>
  <si>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</si>
  <si>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</si>
  <si>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</si>
  <si>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</si>
  <si>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</si>
  <si>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</si>
  <si>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</si>
  <si>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</si>
  <si>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</si>
  <si>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</si>
  <si>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</si>
  <si>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</si>
  <si>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</si>
  <si>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</si>
  <si>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</si>
  <si>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</si>
  <si>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</si>
  <si>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</si>
  <si>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</si>
  <si>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</si>
  <si>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</si>
  <si>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</si>
  <si>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</si>
  <si>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</si>
  <si>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</si>
  <si>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</si>
  <si>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</si>
  <si>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Samedan</t>
  </si>
  <si>
    <t>S-chanf</t>
  </si>
  <si>
    <t>Silvaplana</t>
  </si>
  <si>
    <t>Zuoz</t>
  </si>
  <si>
    <t>Buseno</t>
  </si>
  <si>
    <t>Castaneda</t>
  </si>
  <si>
    <t>Rossa</t>
  </si>
  <si>
    <t>Santa Maria in Calanca</t>
  </si>
  <si>
    <t>Lostallo</t>
  </si>
  <si>
    <t>Mesocco</t>
  </si>
  <si>
    <t>Soazza</t>
  </si>
  <si>
    <t>Cama</t>
  </si>
  <si>
    <t>Grono</t>
  </si>
  <si>
    <t>San Vittore</t>
  </si>
  <si>
    <t>Val Müstair</t>
  </si>
  <si>
    <t>Davos</t>
  </si>
  <si>
    <t>Fideris</t>
  </si>
  <si>
    <t>Furna</t>
  </si>
  <si>
    <t>Jenaz</t>
  </si>
  <si>
    <t>Küblis</t>
  </si>
  <si>
    <t>Luzein</t>
  </si>
  <si>
    <t>Chur</t>
  </si>
  <si>
    <t>Churwalden</t>
  </si>
  <si>
    <t>Arosa</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</si>
  <si>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</si>
  <si>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</si>
  <si>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</si>
  <si>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</si>
  <si>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</si>
  <si>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</si>
  <si>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</si>
  <si>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</si>
  <si>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</si>
  <si>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</si>
  <si>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</si>
  <si>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</si>
  <si>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</si>
  <si>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</si>
  <si>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</si>
  <si>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</si>
  <si>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</si>
  <si>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GRAUBÜNDEN</t>
  </si>
  <si>
    <t>Surses</t>
  </si>
  <si>
    <t>Conters im Prättigau</t>
  </si>
  <si>
    <t>Obersaxen Mundaun</t>
  </si>
  <si>
    <t>Bergün Filisur</t>
  </si>
  <si>
    <t>Rheinwald</t>
  </si>
  <si>
    <t>La Punt Chamues-ch</t>
  </si>
  <si>
    <t>Schmitten (GR)</t>
  </si>
  <si>
    <t>St. Moritz</t>
  </si>
  <si>
    <t>Sils im Engadin/Segl</t>
  </si>
  <si>
    <t>Bregaglia</t>
  </si>
  <si>
    <t>Roveredo (GR)</t>
  </si>
  <si>
    <t>Calanca</t>
  </si>
  <si>
    <t>Klosters</t>
  </si>
  <si>
    <t>Muntogna da Schons</t>
  </si>
  <si>
    <t>Tabelle</t>
  </si>
  <si>
    <t>Code</t>
  </si>
  <si>
    <t>DE</t>
  </si>
  <si>
    <t>RM</t>
  </si>
  <si>
    <t>IT</t>
  </si>
  <si>
    <t>Sprache</t>
  </si>
  <si>
    <t>&lt;Fachbereich&gt;</t>
  </si>
  <si>
    <t>Daten &amp; Statistik</t>
  </si>
  <si>
    <t>Datas &amp; Statistica</t>
  </si>
  <si>
    <t>Dati &amp; Statistica</t>
  </si>
  <si>
    <t>T1</t>
  </si>
  <si>
    <t>&lt;Titel&gt;</t>
  </si>
  <si>
    <t>&lt;UTitel&gt;</t>
  </si>
  <si>
    <t>T1-2</t>
  </si>
  <si>
    <t>&lt;SpaltenTitel_1&gt;</t>
  </si>
  <si>
    <t>&lt;SpaltenTitel_2&gt;</t>
  </si>
  <si>
    <t>&lt;SpaltenTitel_3&gt;</t>
  </si>
  <si>
    <t>&lt;Zeilentitel_1&gt;</t>
  </si>
  <si>
    <t>GRISCHUN</t>
  </si>
  <si>
    <t>GRIGIONI</t>
  </si>
  <si>
    <t>&lt;Zeilentitel_2&gt;</t>
  </si>
  <si>
    <t>Region Albula</t>
  </si>
  <si>
    <t>Regiun Alvra</t>
  </si>
  <si>
    <t>Regione Albula</t>
  </si>
  <si>
    <t>&lt;Zeilentitel_3&gt;</t>
  </si>
  <si>
    <t>Region Bernina</t>
  </si>
  <si>
    <t>Regiun Bernina</t>
  </si>
  <si>
    <t>Regione Bernina</t>
  </si>
  <si>
    <t>&lt;Zeilentitel_4&gt;</t>
  </si>
  <si>
    <t>Region Engiadina Bassa/Val Müstair</t>
  </si>
  <si>
    <t>Regiun Engiadina Bassa/Val Müstair</t>
  </si>
  <si>
    <t>Regione Engiadina Bassa/Val Müstair</t>
  </si>
  <si>
    <t>&lt;Zeilentitel_5&gt;</t>
  </si>
  <si>
    <t>Region Imboden</t>
  </si>
  <si>
    <t>Regiun Plaun</t>
  </si>
  <si>
    <t>Regione Imboden</t>
  </si>
  <si>
    <t>&lt;Zeilentitel_6&gt;</t>
  </si>
  <si>
    <t>Region Landquart</t>
  </si>
  <si>
    <t>Regiun Landquart</t>
  </si>
  <si>
    <t>Regione Landquart</t>
  </si>
  <si>
    <t>&lt;Zeilentitel_7&gt;</t>
  </si>
  <si>
    <t>Region Maloja</t>
  </si>
  <si>
    <t>Regiun Malögia</t>
  </si>
  <si>
    <t>Regione Maloja</t>
  </si>
  <si>
    <t>&lt;Zeilentitel_8&gt;</t>
  </si>
  <si>
    <t>Region Moesa</t>
  </si>
  <si>
    <t>Regiun Moesa</t>
  </si>
  <si>
    <t>Regione Moesa</t>
  </si>
  <si>
    <t>&lt;Zeilentitel_9&gt;</t>
  </si>
  <si>
    <t>Region Plessur</t>
  </si>
  <si>
    <t>Regiun Plessur</t>
  </si>
  <si>
    <t>Regione Plessur</t>
  </si>
  <si>
    <t>&lt;Zeilentitel_10&gt;</t>
  </si>
  <si>
    <t>Region Prättigau/Davos</t>
  </si>
  <si>
    <t>Regiun Partenz/Tavau</t>
  </si>
  <si>
    <t>Regione Prättigau/Davos</t>
  </si>
  <si>
    <t>&lt;Zeilentitel_11&gt;</t>
  </si>
  <si>
    <t>Region Surselva</t>
  </si>
  <si>
    <t>Regiun Surselva</t>
  </si>
  <si>
    <t>Regione Surselva</t>
  </si>
  <si>
    <t>&lt;Zeilentitel_12&gt;</t>
  </si>
  <si>
    <t>Region Viamala</t>
  </si>
  <si>
    <t>Regiun Viamala</t>
  </si>
  <si>
    <t>Regione Viamala</t>
  </si>
  <si>
    <t>&lt;Quelle_1&gt;</t>
  </si>
  <si>
    <t>&lt;Aktualisierung&gt;</t>
  </si>
  <si>
    <t>Totale</t>
  </si>
  <si>
    <t>&lt;SpaltenTitel_2.1&gt;</t>
  </si>
  <si>
    <t>&lt;SpaltenTitel_2.2&gt;</t>
  </si>
  <si>
    <t>&lt;SpaltenTitel_2.3&gt;</t>
  </si>
  <si>
    <t>&lt;Legende_1&gt;</t>
  </si>
  <si>
    <t>&lt;Legende_2&gt;</t>
  </si>
  <si>
    <t>T2</t>
  </si>
  <si>
    <t>&lt;T2Titel&gt;</t>
  </si>
  <si>
    <t>&lt;T2UTitel&gt;</t>
  </si>
  <si>
    <t>&lt;T2SpaltenTitel_3&gt;</t>
  </si>
  <si>
    <t>&lt;SpaltenTitel_0&gt;</t>
  </si>
  <si>
    <t>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t>
  </si>
  <si>
    <t>Quelle: BFS (Gebäude- und Wohnungsstatistik)</t>
  </si>
  <si>
    <t>Funtauna: UST (Statistica dals edifizis e da las abitaziuns)</t>
  </si>
  <si>
    <t>Fonte: UST (Statistica degli edifici e delle abitazioni)</t>
  </si>
  <si>
    <t>Per facilitar l'evaluaziun da las datas s'ha la statistica applitgada en il SEA valurs che mancan. En cas d'evaluaziuns cun pitschens spazis na pon ins perquai betg excluder che questas cumplettaziuns chaschunian sfalsificaziuns. Analisas pitschnas ston perquai vegnir interpretadas cun precauziun.</t>
  </si>
  <si>
    <t>Per facilitare l'interpretazione dei dati, i valori mancanti sono stati utilizzati statisticamente nella SEA. Pertanto, nel caso di valutazioni su scala ridotta, non si può escludere che tali aggiunte possano comportare distorsioni. Pertanto, le analisi su scala ridotta devono essere interpretate con cautela.</t>
  </si>
  <si>
    <t>Bauperiode</t>
  </si>
  <si>
    <t>&lt;T2SpaltenTitel_3.1&gt;</t>
  </si>
  <si>
    <t>&lt;T2SpaltenTitel_3.2&gt;</t>
  </si>
  <si>
    <t>&lt;T2SpaltenTitel_3.3&gt;</t>
  </si>
  <si>
    <t>&lt;T2SpaltenTitel_3.4&gt;</t>
  </si>
  <si>
    <t>vor 1946</t>
  </si>
  <si>
    <t>1946-1980</t>
  </si>
  <si>
    <t>1981-2000</t>
  </si>
  <si>
    <t>Reine Wohngebäude</t>
  </si>
  <si>
    <t>Wohngebäude mit Nebennutzung</t>
  </si>
  <si>
    <t>Gebäude mit teilweiser Wohnnutzung</t>
  </si>
  <si>
    <t>Einfamilienhäuser</t>
  </si>
  <si>
    <t>Mehrfamilienhäuser</t>
  </si>
  <si>
    <t>Perioda da construcziun</t>
  </si>
  <si>
    <t>Epoca di costruzione</t>
  </si>
  <si>
    <t>avant l'onn 1946</t>
  </si>
  <si>
    <t>Edifizis cun utilisaziun per intents d'abitar puras</t>
  </si>
  <si>
    <t>Edifici ad uso unicamente abitativo</t>
  </si>
  <si>
    <t>Chasas d'ina famiglia</t>
  </si>
  <si>
    <t>Chasas da pliras famiglias</t>
  </si>
  <si>
    <t>Case plurifamiliari</t>
  </si>
  <si>
    <t>Case unifamiliari</t>
  </si>
  <si>
    <t>Edifizi d'abitar cun utilisaziun secundara</t>
  </si>
  <si>
    <t>Edifici con utilizzazione accessoria</t>
  </si>
  <si>
    <t>Edifizis che utiliseschan per part l' abitaziun</t>
  </si>
  <si>
    <t>Edifici ad uso parzialmente abitativo</t>
  </si>
  <si>
    <t>Gebäude mit Wohnnutzung</t>
  </si>
  <si>
    <t>Wohngebäude</t>
  </si>
  <si>
    <t>&lt;SpaltenTitel_2.2.1&gt;</t>
  </si>
  <si>
    <t>&lt;SpaltenTitel_2.2.2&gt;</t>
  </si>
  <si>
    <t>&lt;SpaltenTitel_2.2.3&gt;</t>
  </si>
  <si>
    <t>Edifizis cun utilisaziun per intents d'abitar</t>
  </si>
  <si>
    <t>Edifici ad uso abitativo</t>
  </si>
  <si>
    <t>&lt;T2SpaltenTitel_1&gt;</t>
  </si>
  <si>
    <t>&lt;T2SpaltenTitel_2&gt;</t>
  </si>
  <si>
    <t>Gebäudekategorie</t>
  </si>
  <si>
    <t>&lt;T2SpaltenTitel_2.1&gt;</t>
  </si>
  <si>
    <t>&lt;T2SpaltenTitel_2.2&gt;</t>
  </si>
  <si>
    <t>&lt;T2SpaltenTitel_2.3&gt;</t>
  </si>
  <si>
    <t>&lt;T2SpaltenTitel_2.4&gt;</t>
  </si>
  <si>
    <t>Prima del 1946</t>
  </si>
  <si>
    <t>Categoria da l'edifizi</t>
  </si>
  <si>
    <t>Categoria dell'edificio</t>
  </si>
  <si>
    <t>2001-2025</t>
  </si>
  <si>
    <t>Gebäude nach Gebäudekategorie und Gemeinde, 2025</t>
  </si>
  <si>
    <t>Edifizis tenor categoria da l'edifizi e vischnanca, 2025</t>
  </si>
  <si>
    <t>Edifici secondo la categoria dell'edificio e comune, 2025</t>
  </si>
  <si>
    <t>(Gemeindestand 2025: 100 Gemeinden)</t>
  </si>
  <si>
    <t>(stadi communal 2025: 100 vischnancas)</t>
  </si>
  <si>
    <t>(stato dei comuni 2025: 100 comuni)</t>
  </si>
  <si>
    <t>Letztmals aktualisiert am: 15.09.2026</t>
  </si>
  <si>
    <t>Ultima actualisaziun: 15.09.2026</t>
  </si>
  <si>
    <t>Ultimo aggiornamento: 15.09.2026</t>
  </si>
  <si>
    <t>Gebäude nach Kategorie, Bauperiode und Gemeinde, 2025</t>
  </si>
  <si>
    <t>Edifizis tenor categoria, perioda da construcziun e vischnanca, 2025</t>
  </si>
  <si>
    <t>Edifici secondo la categoria, l'epoca di costruzione e comune,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</si>
</sst>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1" x14ac:knownFonts="1">
    <font>
      <sz val="10"/>
      <color theme="1"/>
      <name val="Arial"/>
      <family val="2"/>
    </font>
    <font>
      <sz val="11"/>
      <color theme="1"/>
      <name val="Arial"/>
      <family val="2"/>
    </font>
    <font>
      <sz val="10"/>
      <name val="Arial"/>
      <family val="2"/>
    </font>
    <font>
      <b/>
      <sz val="12"/>
      <name val="Arial"/>
      <family val="2"/>
    </font>
    <font>
      <sz val="12"/>
      <name val="Arial"/>
      <family val="2"/>
    </font>
    <font>
      <sz val="11"/>
      <color theme="1"/>
      <name val="Arial"/>
      <family val="2"/>
    </font>
    <font>
      <sz val="14"/>
      <color rgb="FFFF0000"/>
      <name val="Arial"/>
      <family val="2"/>
    </font>
    <font>
      <sz val="10"/>
      <color theme="1"/>
      <name val="Arial"/>
      <family val="2"/>
    </font>
    <font>
      <b/>
      <sz val="10"/>
      <name val="Arial"/>
      <family val="2"/>
    </font>
    <font>
      <sz val="11"/>
      <name val="Calibri"/>
      <family val="2"/>
    </font>
    <font>
      <b/>
      <sz val="10"/>
      <color theme="0"/>
      <name val="Arial"/>
      <family val="2"/>
    </font>
    <font>
      <b/>
      <sz val="10"/>
      <color theme="1"/>
      <name val="Arial"/>
      <family val="2"/>
    </font>
    <font>
      <sz val="10"/>
      <color rgb="FFFF0000"/>
      <name val="Arial"/>
      <family val="2"/>
    </font>
    <font>
      <sz val="8"/>
      <color rgb="FF000000"/>
      <name val="Segoe UI"/>
      <family val="2"/>
    </font>
    <font>
      <sz val="10"/>
      <color indexed="8"/>
      <name val="Arial"/>
      <family val="2"/>
    </font>
    <font>
      <b/>
      <sz val="10"/>
      <color indexed="8"/>
      <name val="Arial Narrow"/>
      <family val="2"/>
    </font>
    <font>
      <sz val="10"/>
      <color rgb="FF000000"/>
      <name val="Arial"/>
      <family val="2"/>
    </font>
    <font>
      <b/>
      <sz val="11"/>
      <name val="Arial"/>
      <family val="2"/>
    </font>
    <font>
      <sz val="12"/>
      <name val="Times New Roman"/>
      <family val="1"/>
    </font>
    <font>
      <sz val="10"/>
      <name val="Arial"/>
    </font>
    <font>
      <sz val="12"/>
      <name val="Times New Roman"/>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FF00"/>
        <bgColor indexed="64"/>
      </patternFill>
    </fill>
  </fills>
  <borders count="33">
    <border>
      <left/>
      <right/>
      <top/>
      <bottom/>
      <diagonal/>
    </border>
    <border>
      <left/>
      <right/>
      <top/>
      <bottom style="medium">
        <color indexed="64"/>
      </bottom>
      <diagonal/>
    </border>
    <border>
      <left style="medium">
        <color indexed="64"/>
      </left>
      <right style="thin">
        <color indexed="64"/>
      </right>
      <top/>
      <bottom/>
      <diagonal/>
    </border>
    <border>
      <left style="medium">
        <color auto="1"/>
      </left>
      <right/>
      <top style="medium">
        <color auto="1"/>
      </top>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top/>
      <bottom style="medium">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auto="1"/>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auto="1"/>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auto="1"/>
      </top>
      <bottom style="thin">
        <color indexed="64"/>
      </bottom>
      <diagonal/>
    </border>
  </borders>
  <cellStyleXfs count="11">
    <xf numFmtId="0" fontId="0" fillId="0" borderId="0"/>
    <xf numFmtId="0" fontId="5" fillId="0" borderId="0"/>
    <xf numFmtId="43" fontId="7" fillId="0" borderId="0" applyFont="0" applyFill="0" applyBorder="0" applyAlignment="0" applyProtection="0"/>
    <xf numFmtId="0" fontId="9" fillId="0" borderId="0"/>
    <xf numFmtId="0" fontId="18" fillId="0" borderId="0"/>
    <xf numFmtId="43" fontId="18" fillId="0" borderId="0" applyFont="0" applyFill="0" applyBorder="0" applyAlignment="0" applyProtection="0"/>
    <xf numFmtId="0" fontId="1" fillId="0" borderId="0"/>
    <xf numFmtId="0" fontId="19" fillId="0" borderId="0"/>
    <xf numFmtId="0" fontId="20" fillId="0" borderId="0"/>
    <xf numFmtId="0" fontId="2" fillId="0" borderId="0"/>
    <xf numFmtId="0" fontId="18" fillId="0" borderId="0"/>
  </cellStyleXfs>
  <cellXfs count="105">
    <xf numFmtId="0" fontId="0" fillId="0" borderId="0" xfId="0"/>
    <xf numFmtId="0" fontId="2" fillId="2" borderId="0" xfId="0" applyFont="1" applyFill="1"/>
    <xf numFmtId="0" fontId="4" fillId="2" borderId="0" xfId="0" applyFont="1" applyFill="1"/>
    <xf numFmtId="0" fontId="0" fillId="2" borderId="0" xfId="0" applyFill="1"/>
    <xf numFmtId="0" fontId="7" fillId="2" borderId="0" xfId="0" applyFont="1" applyFill="1"/>
    <xf numFmtId="0" fontId="8" fillId="2" borderId="2" xfId="0" applyFont="1" applyFill="1" applyBorder="1"/>
    <xf numFmtId="0" fontId="2" fillId="2" borderId="2" xfId="0" applyFont="1" applyFill="1" applyBorder="1"/>
    <xf numFmtId="3" fontId="8" fillId="3" borderId="0" xfId="0" applyNumberFormat="1" applyFont="1" applyFill="1" applyAlignment="1">
      <alignment horizontal="right"/>
    </xf>
    <xf numFmtId="3" fontId="8" fillId="2" borderId="0" xfId="0" applyNumberFormat="1" applyFont="1" applyFill="1" applyAlignment="1">
      <alignment horizontal="right"/>
    </xf>
    <xf numFmtId="0" fontId="3" fillId="2" borderId="0" xfId="0" applyFont="1" applyFill="1"/>
    <xf numFmtId="0" fontId="0" fillId="2" borderId="4" xfId="0" applyFill="1" applyBorder="1"/>
    <xf numFmtId="0" fontId="0" fillId="2" borderId="6" xfId="0" applyFill="1" applyBorder="1"/>
    <xf numFmtId="0" fontId="0" fillId="2" borderId="7" xfId="0" applyFill="1" applyBorder="1"/>
    <xf numFmtId="0" fontId="8" fillId="3" borderId="4" xfId="0" applyFont="1" applyFill="1" applyBorder="1"/>
    <xf numFmtId="3" fontId="7" fillId="2" borderId="0" xfId="0" applyNumberFormat="1" applyFont="1" applyFill="1"/>
    <xf numFmtId="0" fontId="3" fillId="2" borderId="0" xfId="0" applyFont="1" applyFill="1" applyAlignment="1">
      <alignment horizontal="left" vertical="top" wrapText="1"/>
    </xf>
    <xf numFmtId="0" fontId="10" fillId="4" borderId="0" xfId="0" applyFont="1" applyFill="1" applyAlignment="1">
      <alignment horizontal="left" vertical="top" wrapText="1"/>
    </xf>
    <xf numFmtId="0" fontId="7" fillId="5" borderId="0" xfId="0" applyFont="1" applyFill="1" applyAlignment="1">
      <alignment horizontal="left" vertical="top" wrapText="1"/>
    </xf>
    <xf numFmtId="0" fontId="11" fillId="5" borderId="0" xfId="0" applyFont="1" applyFill="1" applyAlignment="1">
      <alignment horizontal="left" vertical="top" wrapText="1"/>
    </xf>
    <xf numFmtId="0" fontId="7" fillId="5" borderId="0" xfId="0" applyFont="1" applyFill="1" applyAlignment="1" applyProtection="1">
      <alignment horizontal="left" vertical="top" wrapText="1"/>
      <protection locked="0"/>
    </xf>
    <xf numFmtId="0" fontId="7" fillId="0" borderId="0" xfId="0" applyFont="1" applyAlignment="1">
      <alignment horizontal="left" vertical="top" wrapText="1"/>
    </xf>
    <xf numFmtId="0" fontId="2" fillId="0" borderId="0" xfId="0" applyFont="1" applyAlignment="1">
      <alignment horizontal="left" vertical="top" wrapText="1"/>
    </xf>
    <xf numFmtId="0" fontId="8" fillId="5"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center" wrapText="1"/>
    </xf>
    <xf numFmtId="0" fontId="7" fillId="7" borderId="0" xfId="0" applyFont="1" applyFill="1" applyAlignment="1">
      <alignment horizontal="left" vertical="top" wrapText="1"/>
    </xf>
    <xf numFmtId="0" fontId="12" fillId="7" borderId="0" xfId="0" applyFont="1" applyFill="1" applyAlignment="1">
      <alignment wrapText="1"/>
    </xf>
    <xf numFmtId="0" fontId="12" fillId="5" borderId="0" xfId="0" applyFont="1" applyFill="1" applyAlignment="1">
      <alignment horizontal="left" vertical="top" wrapText="1"/>
    </xf>
    <xf numFmtId="0" fontId="14" fillId="6" borderId="0" xfId="0" applyFont="1" applyFill="1" applyAlignment="1">
      <alignment horizontal="left" vertical="center"/>
    </xf>
    <xf numFmtId="0" fontId="15" fillId="6" borderId="0" xfId="0" applyFont="1" applyFill="1" applyAlignment="1">
      <alignment horizontal="left" vertical="top"/>
    </xf>
    <xf numFmtId="164" fontId="15" fillId="6" borderId="0" xfId="2" applyNumberFormat="1" applyFont="1" applyFill="1" applyBorder="1" applyAlignment="1" applyProtection="1">
      <alignment horizontal="left" vertical="top"/>
    </xf>
    <xf numFmtId="164" fontId="15" fillId="2" borderId="0" xfId="2" applyNumberFormat="1" applyFont="1" applyFill="1" applyBorder="1" applyAlignment="1" applyProtection="1">
      <alignment horizontal="left" vertical="top"/>
    </xf>
    <xf numFmtId="0" fontId="0" fillId="0" borderId="0" xfId="0" applyAlignment="1">
      <alignment horizontal="left" vertical="top" wrapText="1"/>
    </xf>
    <xf numFmtId="0" fontId="0" fillId="2" borderId="3" xfId="0" applyFill="1" applyBorder="1" applyAlignment="1">
      <alignment vertical="center" wrapText="1"/>
    </xf>
    <xf numFmtId="0" fontId="0" fillId="2" borderId="0" xfId="0" applyFill="1" applyAlignment="1">
      <alignment vertical="center" wrapText="1"/>
    </xf>
    <xf numFmtId="0" fontId="0" fillId="2" borderId="6" xfId="0" applyFill="1" applyBorder="1" applyAlignment="1">
      <alignment vertical="center" wrapText="1"/>
    </xf>
    <xf numFmtId="3" fontId="7" fillId="2" borderId="10" xfId="0" applyNumberFormat="1" applyFont="1" applyFill="1" applyBorder="1"/>
    <xf numFmtId="0" fontId="7" fillId="2" borderId="10" xfId="0" applyFont="1" applyFill="1" applyBorder="1"/>
    <xf numFmtId="3" fontId="8" fillId="3" borderId="10" xfId="0" applyNumberFormat="1" applyFont="1" applyFill="1" applyBorder="1" applyAlignment="1">
      <alignment horizontal="right"/>
    </xf>
    <xf numFmtId="3" fontId="8" fillId="3" borderId="11" xfId="0" applyNumberFormat="1" applyFont="1" applyFill="1" applyBorder="1" applyAlignment="1">
      <alignment horizontal="right"/>
    </xf>
    <xf numFmtId="3" fontId="8" fillId="2" borderId="10" xfId="0" applyNumberFormat="1" applyFont="1" applyFill="1" applyBorder="1" applyAlignment="1">
      <alignment horizontal="right"/>
    </xf>
    <xf numFmtId="3" fontId="8" fillId="2" borderId="11" xfId="0" applyNumberFormat="1" applyFont="1" applyFill="1" applyBorder="1" applyAlignment="1">
      <alignment horizontal="right"/>
    </xf>
    <xf numFmtId="3" fontId="0" fillId="2" borderId="8" xfId="0" applyNumberFormat="1" applyFill="1" applyBorder="1"/>
    <xf numFmtId="3" fontId="0" fillId="2" borderId="9" xfId="0" applyNumberFormat="1" applyFill="1" applyBorder="1"/>
    <xf numFmtId="3" fontId="8" fillId="3" borderId="12" xfId="0" applyNumberFormat="1" applyFont="1" applyFill="1" applyBorder="1" applyAlignment="1">
      <alignment horizontal="right"/>
    </xf>
    <xf numFmtId="3" fontId="8" fillId="3" borderId="5" xfId="0" applyNumberFormat="1" applyFont="1" applyFill="1" applyBorder="1" applyAlignment="1">
      <alignment horizontal="right"/>
    </xf>
    <xf numFmtId="3" fontId="8" fillId="3" borderId="13" xfId="0" applyNumberFormat="1" applyFont="1" applyFill="1" applyBorder="1" applyAlignment="1">
      <alignment horizontal="right"/>
    </xf>
    <xf numFmtId="3" fontId="7" fillId="2" borderId="11" xfId="0" applyNumberFormat="1" applyFont="1" applyFill="1" applyBorder="1"/>
    <xf numFmtId="3" fontId="7" fillId="2" borderId="1" xfId="0" applyNumberFormat="1" applyFont="1" applyFill="1" applyBorder="1"/>
    <xf numFmtId="3" fontId="7" fillId="2" borderId="14" xfId="0" applyNumberFormat="1" applyFont="1" applyFill="1" applyBorder="1"/>
    <xf numFmtId="0" fontId="8" fillId="3" borderId="6" xfId="0" applyFont="1" applyFill="1" applyBorder="1"/>
    <xf numFmtId="0" fontId="7" fillId="2" borderId="11" xfId="0" applyFont="1" applyFill="1" applyBorder="1"/>
    <xf numFmtId="3" fontId="7" fillId="2" borderId="16" xfId="0" applyNumberFormat="1" applyFont="1" applyFill="1" applyBorder="1"/>
    <xf numFmtId="0" fontId="12" fillId="0" borderId="0" xfId="0" applyFont="1" applyAlignment="1">
      <alignment horizontal="left" vertical="top" wrapText="1"/>
    </xf>
    <xf numFmtId="0" fontId="7" fillId="2" borderId="8" xfId="0" applyFont="1" applyFill="1" applyBorder="1" applyAlignment="1">
      <alignment horizontal="right" wrapText="1"/>
    </xf>
    <xf numFmtId="0" fontId="16" fillId="2" borderId="9" xfId="0" applyFont="1" applyFill="1" applyBorder="1" applyAlignment="1">
      <alignment horizontal="right" wrapText="1"/>
    </xf>
    <xf numFmtId="3" fontId="0" fillId="2" borderId="15" xfId="0" applyNumberFormat="1" applyFill="1" applyBorder="1"/>
    <xf numFmtId="0" fontId="2" fillId="2" borderId="0" xfId="0" applyFont="1" applyFill="1" applyAlignment="1">
      <alignment horizontal="right"/>
    </xf>
    <xf numFmtId="0" fontId="0" fillId="2" borderId="0" xfId="0" applyFill="1" applyAlignment="1">
      <alignment horizontal="right"/>
    </xf>
    <xf numFmtId="0" fontId="4" fillId="2" borderId="0" xfId="0" applyFont="1" applyFill="1" applyAlignment="1">
      <alignment horizontal="right"/>
    </xf>
    <xf numFmtId="0" fontId="7" fillId="2" borderId="0" xfId="0" applyFont="1" applyFill="1" applyAlignment="1">
      <alignment horizontal="right"/>
    </xf>
    <xf numFmtId="3" fontId="7" fillId="2" borderId="0" xfId="0" applyNumberFormat="1" applyFont="1" applyFill="1" applyAlignment="1">
      <alignment horizontal="right"/>
    </xf>
    <xf numFmtId="0" fontId="7" fillId="2" borderId="15" xfId="0" applyFont="1" applyFill="1" applyBorder="1" applyAlignment="1">
      <alignment horizontal="right" wrapText="1"/>
    </xf>
    <xf numFmtId="0" fontId="16" fillId="2" borderId="20" xfId="0" applyFont="1" applyFill="1" applyBorder="1" applyAlignment="1">
      <alignment horizontal="right" wrapText="1"/>
    </xf>
    <xf numFmtId="0" fontId="7" fillId="2" borderId="21" xfId="0" applyFont="1" applyFill="1" applyBorder="1"/>
    <xf numFmtId="3" fontId="8" fillId="3" borderId="21" xfId="0" applyNumberFormat="1" applyFont="1" applyFill="1" applyBorder="1" applyAlignment="1">
      <alignment horizontal="right"/>
    </xf>
    <xf numFmtId="3" fontId="8" fillId="2" borderId="21" xfId="0" applyNumberFormat="1" applyFont="1" applyFill="1" applyBorder="1" applyAlignment="1">
      <alignment horizontal="right"/>
    </xf>
    <xf numFmtId="3" fontId="7" fillId="2" borderId="21" xfId="0" applyNumberFormat="1" applyFont="1" applyFill="1" applyBorder="1"/>
    <xf numFmtId="3" fontId="0" fillId="2" borderId="20" xfId="0" applyNumberFormat="1" applyFill="1" applyBorder="1"/>
    <xf numFmtId="3" fontId="8" fillId="3" borderId="22" xfId="0" applyNumberFormat="1" applyFont="1" applyFill="1" applyBorder="1" applyAlignment="1">
      <alignment horizontal="right"/>
    </xf>
    <xf numFmtId="3" fontId="7" fillId="2" borderId="23" xfId="0" applyNumberFormat="1" applyFont="1" applyFill="1" applyBorder="1"/>
    <xf numFmtId="0" fontId="0" fillId="2" borderId="19" xfId="0" applyFill="1" applyBorder="1"/>
    <xf numFmtId="0" fontId="0" fillId="2" borderId="0" xfId="0" applyFill="1" applyAlignment="1">
      <alignment wrapText="1"/>
    </xf>
    <xf numFmtId="0" fontId="2" fillId="7" borderId="0" xfId="0" applyFont="1" applyFill="1" applyAlignment="1">
      <alignment horizontal="left" vertical="top" wrapText="1"/>
    </xf>
    <xf numFmtId="0" fontId="0" fillId="7" borderId="0" xfId="0" applyFill="1" applyAlignment="1">
      <alignment horizontal="left" vertical="top" wrapText="1"/>
    </xf>
    <xf numFmtId="0" fontId="7" fillId="2" borderId="11" xfId="0" applyFont="1" applyFill="1" applyBorder="1" applyAlignment="1">
      <alignment horizontal="left"/>
    </xf>
    <xf numFmtId="0" fontId="7" fillId="2" borderId="15" xfId="0" applyFont="1" applyFill="1" applyBorder="1" applyAlignment="1">
      <alignment horizontal="left"/>
    </xf>
    <xf numFmtId="0" fontId="7" fillId="2" borderId="8" xfId="0" applyFont="1" applyFill="1" applyBorder="1" applyAlignment="1">
      <alignment horizontal="left"/>
    </xf>
    <xf numFmtId="0" fontId="7" fillId="2" borderId="9" xfId="0" applyFont="1" applyFill="1" applyBorder="1" applyAlignment="1">
      <alignment horizontal="right"/>
    </xf>
    <xf numFmtId="0" fontId="7" fillId="2" borderId="8" xfId="0" applyFont="1" applyFill="1" applyBorder="1" applyAlignment="1">
      <alignment horizontal="right"/>
    </xf>
    <xf numFmtId="0" fontId="7" fillId="2" borderId="9" xfId="0" applyFont="1" applyFill="1" applyBorder="1" applyAlignment="1">
      <alignment horizontal="left"/>
    </xf>
    <xf numFmtId="3" fontId="7" fillId="2" borderId="24" xfId="0" applyNumberFormat="1" applyFont="1" applyFill="1" applyBorder="1"/>
    <xf numFmtId="3" fontId="8" fillId="3" borderId="25" xfId="0" applyNumberFormat="1" applyFont="1" applyFill="1" applyBorder="1" applyAlignment="1">
      <alignment horizontal="right"/>
    </xf>
    <xf numFmtId="3" fontId="8" fillId="2" borderId="25" xfId="0" applyNumberFormat="1" applyFont="1" applyFill="1" applyBorder="1" applyAlignment="1">
      <alignment horizontal="right"/>
    </xf>
    <xf numFmtId="3" fontId="7" fillId="2" borderId="25" xfId="0" applyNumberFormat="1" applyFont="1" applyFill="1" applyBorder="1"/>
    <xf numFmtId="3" fontId="0" fillId="2" borderId="26" xfId="0" applyNumberFormat="1" applyFill="1" applyBorder="1"/>
    <xf numFmtId="3" fontId="8" fillId="3" borderId="24" xfId="0" applyNumberFormat="1" applyFont="1" applyFill="1" applyBorder="1" applyAlignment="1">
      <alignment horizontal="right"/>
    </xf>
    <xf numFmtId="3" fontId="7" fillId="2" borderId="27" xfId="0" applyNumberFormat="1" applyFont="1" applyFill="1" applyBorder="1"/>
    <xf numFmtId="0" fontId="7" fillId="2" borderId="29" xfId="0" applyFont="1" applyFill="1" applyBorder="1" applyAlignment="1">
      <alignment horizontal="left"/>
    </xf>
    <xf numFmtId="0" fontId="7" fillId="2" borderId="30" xfId="0" applyFont="1" applyFill="1" applyBorder="1" applyAlignment="1">
      <alignment horizontal="left"/>
    </xf>
    <xf numFmtId="0" fontId="7" fillId="2" borderId="31" xfId="0" applyFont="1" applyFill="1" applyBorder="1" applyAlignment="1">
      <alignment horizontal="right"/>
    </xf>
    <xf numFmtId="0" fontId="7" fillId="2" borderId="32" xfId="0" applyFont="1" applyFill="1" applyBorder="1" applyAlignment="1">
      <alignment horizontal="right"/>
    </xf>
    <xf numFmtId="0" fontId="3" fillId="2" borderId="0" xfId="0" applyFont="1" applyFill="1" applyAlignment="1">
      <alignment horizontal="left" vertical="top" wrapText="1"/>
    </xf>
    <xf numFmtId="0" fontId="6" fillId="2" borderId="0" xfId="0" applyFont="1" applyFill="1"/>
    <xf numFmtId="0" fontId="0" fillId="0" borderId="0" xfId="0"/>
    <xf numFmtId="14" fontId="17" fillId="2" borderId="17" xfId="0" applyNumberFormat="1" applyFont="1" applyFill="1" applyBorder="1" applyAlignment="1">
      <alignment horizontal="left"/>
    </xf>
    <xf numFmtId="14" fontId="17" fillId="2" borderId="18" xfId="0" applyNumberFormat="1" applyFont="1" applyFill="1" applyBorder="1" applyAlignment="1">
      <alignment horizontal="left"/>
    </xf>
    <xf numFmtId="0" fontId="0" fillId="2" borderId="0" xfId="0" applyFill="1" applyAlignment="1">
      <alignment horizontal="left" wrapText="1"/>
    </xf>
    <xf numFmtId="0" fontId="7" fillId="2" borderId="21"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2" borderId="25" xfId="0" applyFont="1" applyFill="1" applyBorder="1" applyAlignment="1">
      <alignment horizontal="left" wrapText="1"/>
    </xf>
    <xf numFmtId="0" fontId="7" fillId="2" borderId="26" xfId="0" applyFont="1" applyFill="1" applyBorder="1" applyAlignment="1">
      <alignment horizontal="left" wrapText="1"/>
    </xf>
    <xf numFmtId="0" fontId="7" fillId="2" borderId="24" xfId="0" applyFont="1" applyFill="1" applyBorder="1" applyAlignment="1">
      <alignment horizontal="left" vertical="top" wrapText="1"/>
    </xf>
    <xf numFmtId="0" fontId="7" fillId="2" borderId="26" xfId="0" applyFont="1" applyFill="1" applyBorder="1" applyAlignment="1">
      <alignment horizontal="left" vertical="top" wrapText="1"/>
    </xf>
    <xf numFmtId="0" fontId="7" fillId="2" borderId="28" xfId="0" applyFont="1" applyFill="1" applyBorder="1" applyAlignment="1">
      <alignment horizontal="left" vertical="top" wrapText="1"/>
    </xf>
  </cellXfs>
  <cellStyles count="11">
    <cellStyle name="Komma" xfId="2" builtinId="3"/>
    <cellStyle name="Komma 2" xfId="5" xr:uid="{00000000-0005-0000-0000-000001000000}"/>
    <cellStyle name="Normal 2" xfId="8" xr:uid="{00000000-0005-0000-0000-000002000000}"/>
    <cellStyle name="Normal 2 2" xfId="10" xr:uid="{B4B57F2F-352C-40BE-B67C-875CE9DE8BEC}"/>
    <cellStyle name="Standard" xfId="0" builtinId="0"/>
    <cellStyle name="Standard 2" xfId="3" xr:uid="{00000000-0005-0000-0000-000004000000}"/>
    <cellStyle name="Standard 2 2" xfId="6" xr:uid="{00000000-0005-0000-0000-000005000000}"/>
    <cellStyle name="Standard 2 2 2" xfId="9" xr:uid="{00000000-0005-0000-0000-000006000000}"/>
    <cellStyle name="Standard 3" xfId="1" xr:uid="{00000000-0005-0000-0000-000007000000}"/>
    <cellStyle name="Standard 4" xfId="4" xr:uid="{00000000-0005-0000-0000-000008000000}"/>
    <cellStyle name="Standard 5" xfId="7"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firstButton="1" fmlaLink="Uebersetzungen!$B$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501650</xdr:colOff>
      <xdr:row>5</xdr:row>
      <xdr:rowOff>32777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533400</xdr:colOff>
      <xdr:row>0</xdr:row>
      <xdr:rowOff>19050</xdr:rowOff>
    </xdr:from>
    <xdr:to>
      <xdr:col>5</xdr:col>
      <xdr:colOff>533400</xdr:colOff>
      <xdr:row>4</xdr:row>
      <xdr:rowOff>145523</xdr:rowOff>
    </xdr:to>
    <xdr:grpSp>
      <xdr:nvGrpSpPr>
        <xdr:cNvPr id="4" name="Gruppieren 3">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5" name="Rechteck 4">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596900</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628650</xdr:colOff>
      <xdr:row>0</xdr:row>
      <xdr:rowOff>19050</xdr:rowOff>
    </xdr:from>
    <xdr:to>
      <xdr:col>5</xdr:col>
      <xdr:colOff>762000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8433" name="Option Button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8434" name="Option Button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8435" name="Option Button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7"/>
  <sheetViews>
    <sheetView tabSelected="1" zoomScaleNormal="100" workbookViewId="0"/>
  </sheetViews>
  <sheetFormatPr baseColWidth="10" defaultRowHeight="12.75" x14ac:dyDescent="0.2"/>
  <cols>
    <col min="1" max="1" width="37.140625" style="3" customWidth="1"/>
    <col min="2" max="2" width="17" style="3" customWidth="1"/>
    <col min="3" max="3" width="12.85546875" style="3" customWidth="1"/>
    <col min="4" max="8" width="17" style="3" customWidth="1"/>
    <col min="9" max="16384" width="11.42578125" style="3"/>
  </cols>
  <sheetData>
    <row r="1" spans="1:8" s="1" customFormat="1" x14ac:dyDescent="0.2"/>
    <row r="2" spans="1:8" s="1" customFormat="1" ht="15.75" x14ac:dyDescent="0.25">
      <c r="B2" s="9"/>
      <c r="C2" s="3"/>
      <c r="D2" s="3"/>
      <c r="E2" s="3"/>
      <c r="F2" s="3"/>
      <c r="G2" s="3"/>
    </row>
    <row r="3" spans="1:8" s="1" customFormat="1" ht="15.75" x14ac:dyDescent="0.25">
      <c r="B3" s="9"/>
      <c r="C3" s="3"/>
      <c r="D3" s="3"/>
      <c r="E3" s="3"/>
      <c r="F3" s="3"/>
      <c r="G3" s="3"/>
    </row>
    <row r="4" spans="1:8" s="1" customFormat="1" ht="15.75" x14ac:dyDescent="0.25">
      <c r="B4" s="9"/>
      <c r="C4" s="3"/>
      <c r="D4" s="3"/>
      <c r="E4" s="3"/>
      <c r="F4" s="3"/>
      <c r="G4" s="3"/>
    </row>
    <row r="5" spans="1:8" s="1" customFormat="1" x14ac:dyDescent="0.2"/>
    <row r="6" spans="1:8" s="1" customFormat="1" ht="6" customHeight="1" x14ac:dyDescent="0.2"/>
    <row r="7" spans="1:8" s="1" customFormat="1" ht="15.75" customHeight="1" x14ac:dyDescent="0.2">
      <c r="A7" s="92" t="str">
        <f>VLOOKUP("&lt;Fachbereich&gt;",Uebersetzungen!$B$3:$E$107,Uebersetzungen!$B$2+1,FALSE)</f>
        <v>Daten &amp; Statistik</v>
      </c>
      <c r="B7" s="92"/>
      <c r="C7" s="2"/>
      <c r="D7" s="2"/>
      <c r="E7" s="2"/>
      <c r="F7" s="2"/>
      <c r="G7" s="2"/>
    </row>
    <row r="8" spans="1:8" s="1" customFormat="1" ht="15.75" customHeight="1" x14ac:dyDescent="0.2">
      <c r="B8" s="15"/>
      <c r="C8" s="2"/>
      <c r="D8" s="2"/>
      <c r="E8" s="2"/>
      <c r="F8" s="2"/>
      <c r="G8" s="2"/>
    </row>
    <row r="9" spans="1:8" s="1" customFormat="1" ht="15.75" customHeight="1" x14ac:dyDescent="0.25">
      <c r="A9" s="93" t="str">
        <f>VLOOKUP("&lt;Titel&gt;",Uebersetzungen!$B$3:$E$37,Uebersetzungen!$B$2+1,FALSE)</f>
        <v>Gebäude nach Gebäudekategorie und Gemeinde, 2025</v>
      </c>
      <c r="B9" s="94"/>
      <c r="C9" s="94"/>
      <c r="D9" s="94"/>
      <c r="E9" s="94"/>
      <c r="F9" s="94"/>
      <c r="G9" s="94"/>
    </row>
    <row r="10" spans="1:8" s="4" customFormat="1" x14ac:dyDescent="0.2">
      <c r="A10" s="28" t="str">
        <f>VLOOKUP("&lt;UTitel&gt;",Uebersetzungen!$B$3:$E$107,Uebersetzungen!$B$2+1,FALSE)</f>
        <v>(Gemeindestand 2025: 100 Gemeinden)</v>
      </c>
      <c r="B10" s="29"/>
      <c r="C10" s="30"/>
      <c r="D10" s="30"/>
      <c r="E10" s="30"/>
      <c r="F10" s="31"/>
    </row>
    <row r="11" spans="1:8" s="4" customFormat="1" x14ac:dyDescent="0.2">
      <c r="A11" s="28"/>
      <c r="B11" s="29"/>
      <c r="C11" s="30"/>
      <c r="D11" s="30"/>
      <c r="E11" s="30"/>
      <c r="F11" s="31"/>
    </row>
    <row r="12" spans="1:8" s="4" customFormat="1" ht="13.5" thickBot="1" x14ac:dyDescent="0.25">
      <c r="A12" s="28"/>
      <c r="B12" s="29"/>
      <c r="C12" s="30"/>
      <c r="D12" s="30"/>
      <c r="E12" s="30"/>
      <c r="F12" s="31"/>
    </row>
    <row r="13" spans="1:8" ht="15.75" thickBot="1" x14ac:dyDescent="0.3">
      <c r="B13" s="95" t="str">
        <f>VLOOKUP("&lt;SpaltenTitel_0&gt;",Uebersetzungen!$B$3:$E$35,Uebersetzungen!$B$2+1,FALSE)</f>
        <v>Gebäude mit Wohnnutzung</v>
      </c>
      <c r="C13" s="96"/>
      <c r="D13" s="96"/>
      <c r="E13" s="96"/>
      <c r="F13" s="96"/>
      <c r="G13" s="96"/>
      <c r="H13" s="71"/>
    </row>
    <row r="14" spans="1:8" s="34" customFormat="1" ht="17.25" customHeight="1" x14ac:dyDescent="0.2">
      <c r="A14" s="33"/>
      <c r="B14" s="75" t="str">
        <f>VLOOKUP("&lt;SpaltenTitel_1&gt;",Uebersetzungen!$B$3:$E$35,Uebersetzungen!$B$2+1,FALSE)</f>
        <v>Total</v>
      </c>
      <c r="C14" s="76" t="str">
        <f>VLOOKUP("&lt;SpaltenTitel_2&gt;",Uebersetzungen!$B$3:$E$35,Uebersetzungen!$B$2+1,FALSE)</f>
        <v>Wohngebäude</v>
      </c>
      <c r="D14" s="77"/>
      <c r="E14" s="77"/>
      <c r="F14" s="79"/>
      <c r="G14" s="80"/>
      <c r="H14" s="98" t="str">
        <f>VLOOKUP("&lt;SpaltenTitel_3&gt;",Uebersetzungen!$B$3:$E$35,Uebersetzungen!$B$2+1,FALSE)</f>
        <v>Gebäude mit teilweiser Wohnnutzung</v>
      </c>
    </row>
    <row r="15" spans="1:8" s="34" customFormat="1" ht="17.25" customHeight="1" x14ac:dyDescent="0.2">
      <c r="A15" s="35"/>
      <c r="B15" s="75"/>
      <c r="C15" s="100" t="str">
        <f>VLOOKUP("&lt;SpaltenTitel_2.1&gt;",Uebersetzungen!$B$3:$E$35,Uebersetzungen!$B$2+1,FALSE)</f>
        <v>Total</v>
      </c>
      <c r="D15" s="76" t="str">
        <f>VLOOKUP("&lt;SpaltenTitel_2.2&gt;",Uebersetzungen!$B$3:$E$35,Uebersetzungen!$B$2+1,FALSE)</f>
        <v>Reine Wohngebäude</v>
      </c>
      <c r="E15" s="77"/>
      <c r="F15" s="78"/>
      <c r="G15" s="102" t="str">
        <f>VLOOKUP("&lt;SpaltenTitel_2.3&gt;",Uebersetzungen!$B$3:$E$35,Uebersetzungen!$B$2+1,FALSE)</f>
        <v>Wohngebäude mit Nebennutzung</v>
      </c>
      <c r="H15" s="98"/>
    </row>
    <row r="16" spans="1:8" s="34" customFormat="1" ht="42" customHeight="1" x14ac:dyDescent="0.2">
      <c r="A16" s="35"/>
      <c r="B16" s="62"/>
      <c r="C16" s="101"/>
      <c r="D16" s="54" t="str">
        <f>VLOOKUP("&lt;SpaltenTitel_2.2.1&gt;",Uebersetzungen!$B$3:$E$35,Uebersetzungen!$B$2+1,FALSE)</f>
        <v>Total</v>
      </c>
      <c r="E16" s="54" t="str">
        <f>VLOOKUP("&lt;SpaltenTitel_2.2.2&gt;",Uebersetzungen!$B$3:$E$35,Uebersetzungen!$B$2+1,FALSE)</f>
        <v>Einfamilienhäuser</v>
      </c>
      <c r="F16" s="55" t="str">
        <f>VLOOKUP("&lt;SpaltenTitel_2.2.3&gt;",Uebersetzungen!$B$3:$E$35,Uebersetzungen!$B$2+1,FALSE)</f>
        <v>Mehrfamilienhäuser</v>
      </c>
      <c r="G16" s="103"/>
      <c r="H16" s="99"/>
    </row>
    <row r="17" spans="1:8" x14ac:dyDescent="0.2">
      <c r="A17" s="10"/>
      <c r="B17" s="51"/>
      <c r="C17" s="81"/>
      <c r="D17" s="14"/>
      <c r="E17" s="14"/>
      <c r="F17" s="37"/>
      <c r="G17" s="84"/>
      <c r="H17" s="64"/>
    </row>
    <row r="18" spans="1:8" x14ac:dyDescent="0.2">
      <c r="A18" s="50" t="str">
        <f>VLOOKUP("&lt;Zeilentitel_1&gt;",Uebersetzungen!$B$3:$E$107,Uebersetzungen!$B$2+1,FALSE)</f>
        <v>GRAUBÜNDEN</v>
      </c>
      <c r="B18" s="39">
        <v>75586</v>
      </c>
      <c r="C18" s="82">
        <v>70072</v>
      </c>
      <c r="D18" s="7">
        <v>62544</v>
      </c>
      <c r="E18" s="7">
        <v>38054</v>
      </c>
      <c r="F18" s="38">
        <v>24490</v>
      </c>
      <c r="G18" s="82">
        <v>7528</v>
      </c>
      <c r="H18" s="65">
        <v>5514</v>
      </c>
    </row>
    <row r="19" spans="1:8" x14ac:dyDescent="0.2">
      <c r="A19" s="5" t="str">
        <f>VLOOKUP("&lt;Zeilentitel_2&gt;",Uebersetzungen!$B$3:$E$107,Uebersetzungen!$B$2+1,FALSE)</f>
        <v>Region Albula</v>
      </c>
      <c r="B19" s="41">
        <v>6187</v>
      </c>
      <c r="C19" s="83">
        <v>5676</v>
      </c>
      <c r="D19" s="8">
        <v>5113</v>
      </c>
      <c r="E19" s="8">
        <v>3019</v>
      </c>
      <c r="F19" s="40">
        <v>2094</v>
      </c>
      <c r="G19" s="83">
        <v>563</v>
      </c>
      <c r="H19" s="66">
        <v>511</v>
      </c>
    </row>
    <row r="20" spans="1:8" x14ac:dyDescent="0.2">
      <c r="A20" s="6" t="s">
        <v>1</v>
      </c>
      <c r="B20" s="47">
        <v>1924</v>
      </c>
      <c r="C20" s="84">
        <v>1796</v>
      </c>
      <c r="D20" s="14">
        <v>1695</v>
      </c>
      <c r="E20" s="14">
        <v>925</v>
      </c>
      <c r="F20" s="36">
        <v>770</v>
      </c>
      <c r="G20" s="84">
        <v>101</v>
      </c>
      <c r="H20" s="67">
        <v>128</v>
      </c>
    </row>
    <row r="21" spans="1:8" x14ac:dyDescent="0.2">
      <c r="A21" s="6" t="s">
        <v>2</v>
      </c>
      <c r="B21" s="47">
        <v>376</v>
      </c>
      <c r="C21" s="84">
        <v>361</v>
      </c>
      <c r="D21" s="14">
        <v>335</v>
      </c>
      <c r="E21" s="14">
        <v>138</v>
      </c>
      <c r="F21" s="36">
        <v>197</v>
      </c>
      <c r="G21" s="84">
        <v>26</v>
      </c>
      <c r="H21" s="67">
        <v>15</v>
      </c>
    </row>
    <row r="22" spans="1:8" x14ac:dyDescent="0.2">
      <c r="A22" s="6" t="s">
        <v>94</v>
      </c>
      <c r="B22" s="47">
        <v>186</v>
      </c>
      <c r="C22" s="84">
        <v>177</v>
      </c>
      <c r="D22" s="14">
        <v>170</v>
      </c>
      <c r="E22" s="14">
        <v>113</v>
      </c>
      <c r="F22" s="36">
        <v>57</v>
      </c>
      <c r="G22" s="84">
        <v>7</v>
      </c>
      <c r="H22" s="67">
        <v>9</v>
      </c>
    </row>
    <row r="23" spans="1:8" x14ac:dyDescent="0.2">
      <c r="A23" s="6" t="s">
        <v>3</v>
      </c>
      <c r="B23" s="47">
        <v>902</v>
      </c>
      <c r="C23" s="84">
        <v>767</v>
      </c>
      <c r="D23" s="14">
        <v>665</v>
      </c>
      <c r="E23" s="14">
        <v>441</v>
      </c>
      <c r="F23" s="36">
        <v>224</v>
      </c>
      <c r="G23" s="84">
        <v>102</v>
      </c>
      <c r="H23" s="67">
        <v>135</v>
      </c>
    </row>
    <row r="24" spans="1:8" x14ac:dyDescent="0.2">
      <c r="A24" s="6" t="s">
        <v>88</v>
      </c>
      <c r="B24" s="47">
        <v>2009</v>
      </c>
      <c r="C24" s="84">
        <v>1852</v>
      </c>
      <c r="D24" s="14">
        <v>1666</v>
      </c>
      <c r="E24" s="14">
        <v>988</v>
      </c>
      <c r="F24" s="36">
        <v>678</v>
      </c>
      <c r="G24" s="84">
        <v>186</v>
      </c>
      <c r="H24" s="67">
        <v>157</v>
      </c>
    </row>
    <row r="25" spans="1:8" x14ac:dyDescent="0.2">
      <c r="A25" s="6" t="s">
        <v>91</v>
      </c>
      <c r="B25" s="47">
        <v>790</v>
      </c>
      <c r="C25" s="84">
        <v>723</v>
      </c>
      <c r="D25" s="14">
        <v>582</v>
      </c>
      <c r="E25" s="14">
        <v>414</v>
      </c>
      <c r="F25" s="36">
        <v>168</v>
      </c>
      <c r="G25" s="84">
        <v>141</v>
      </c>
      <c r="H25" s="67">
        <v>67</v>
      </c>
    </row>
    <row r="26" spans="1:8" x14ac:dyDescent="0.2">
      <c r="A26" s="5" t="str">
        <f>VLOOKUP("&lt;Zeilentitel_3&gt;",Uebersetzungen!$B$3:$E$107,Uebersetzungen!$B$2+1,FALSE)</f>
        <v>Region Bernina</v>
      </c>
      <c r="B26" s="41">
        <v>2229</v>
      </c>
      <c r="C26" s="83">
        <v>2075</v>
      </c>
      <c r="D26" s="8">
        <v>1634</v>
      </c>
      <c r="E26" s="8">
        <v>994</v>
      </c>
      <c r="F26" s="40">
        <v>640</v>
      </c>
      <c r="G26" s="83">
        <v>441</v>
      </c>
      <c r="H26" s="66">
        <v>154</v>
      </c>
    </row>
    <row r="27" spans="1:8" x14ac:dyDescent="0.2">
      <c r="A27" s="6" t="s">
        <v>4</v>
      </c>
      <c r="B27" s="47">
        <v>621</v>
      </c>
      <c r="C27" s="84">
        <v>590</v>
      </c>
      <c r="D27" s="14">
        <v>458</v>
      </c>
      <c r="E27" s="14">
        <v>323</v>
      </c>
      <c r="F27" s="36">
        <v>135</v>
      </c>
      <c r="G27" s="84">
        <v>132</v>
      </c>
      <c r="H27" s="67">
        <v>31</v>
      </c>
    </row>
    <row r="28" spans="1:8" x14ac:dyDescent="0.2">
      <c r="A28" s="6" t="s">
        <v>5</v>
      </c>
      <c r="B28" s="47">
        <v>1608</v>
      </c>
      <c r="C28" s="84">
        <v>1485</v>
      </c>
      <c r="D28" s="14">
        <v>1176</v>
      </c>
      <c r="E28" s="14">
        <v>671</v>
      </c>
      <c r="F28" s="36">
        <v>505</v>
      </c>
      <c r="G28" s="84">
        <v>309</v>
      </c>
      <c r="H28" s="67">
        <v>123</v>
      </c>
    </row>
    <row r="29" spans="1:8" x14ac:dyDescent="0.2">
      <c r="A29" s="5" t="str">
        <f>VLOOKUP("&lt;Zeilentitel_4&gt;",Uebersetzungen!$B$3:$E$107,Uebersetzungen!$B$2+1,FALSE)</f>
        <v>Region Engiadina Bassa/Val Müstair</v>
      </c>
      <c r="B29" s="41">
        <v>4830</v>
      </c>
      <c r="C29" s="83">
        <v>4089</v>
      </c>
      <c r="D29" s="8">
        <v>3518</v>
      </c>
      <c r="E29" s="8">
        <v>1820</v>
      </c>
      <c r="F29" s="40">
        <v>1698</v>
      </c>
      <c r="G29" s="83">
        <v>571</v>
      </c>
      <c r="H29" s="66">
        <v>741</v>
      </c>
    </row>
    <row r="30" spans="1:8" x14ac:dyDescent="0.2">
      <c r="A30" s="6" t="s">
        <v>38</v>
      </c>
      <c r="B30" s="47">
        <v>721</v>
      </c>
      <c r="C30" s="84">
        <v>511</v>
      </c>
      <c r="D30" s="14">
        <v>420</v>
      </c>
      <c r="E30" s="14">
        <v>208</v>
      </c>
      <c r="F30" s="36">
        <v>212</v>
      </c>
      <c r="G30" s="84">
        <v>91</v>
      </c>
      <c r="H30" s="67">
        <v>210</v>
      </c>
    </row>
    <row r="31" spans="1:8" x14ac:dyDescent="0.2">
      <c r="A31" s="6" t="s">
        <v>39</v>
      </c>
      <c r="B31" s="47">
        <v>305</v>
      </c>
      <c r="C31" s="84">
        <v>245</v>
      </c>
      <c r="D31" s="14">
        <v>193</v>
      </c>
      <c r="E31" s="14">
        <v>53</v>
      </c>
      <c r="F31" s="36">
        <v>140</v>
      </c>
      <c r="G31" s="84">
        <v>52</v>
      </c>
      <c r="H31" s="67">
        <v>60</v>
      </c>
    </row>
    <row r="32" spans="1:8" x14ac:dyDescent="0.2">
      <c r="A32" s="6" t="s">
        <v>40</v>
      </c>
      <c r="B32" s="47">
        <v>2431</v>
      </c>
      <c r="C32" s="84">
        <v>2113</v>
      </c>
      <c r="D32" s="14">
        <v>1906</v>
      </c>
      <c r="E32" s="14">
        <v>879</v>
      </c>
      <c r="F32" s="36">
        <v>1027</v>
      </c>
      <c r="G32" s="84">
        <v>207</v>
      </c>
      <c r="H32" s="67">
        <v>318</v>
      </c>
    </row>
    <row r="33" spans="1:8" x14ac:dyDescent="0.2">
      <c r="A33" s="6" t="s">
        <v>41</v>
      </c>
      <c r="B33" s="47">
        <v>544</v>
      </c>
      <c r="C33" s="84">
        <v>481</v>
      </c>
      <c r="D33" s="14">
        <v>389</v>
      </c>
      <c r="E33" s="14">
        <v>282</v>
      </c>
      <c r="F33" s="36">
        <v>107</v>
      </c>
      <c r="G33" s="84">
        <v>92</v>
      </c>
      <c r="H33" s="67">
        <v>63</v>
      </c>
    </row>
    <row r="34" spans="1:8" x14ac:dyDescent="0.2">
      <c r="A34" s="6" t="s">
        <v>60</v>
      </c>
      <c r="B34" s="47">
        <v>829</v>
      </c>
      <c r="C34" s="84">
        <v>739</v>
      </c>
      <c r="D34" s="14">
        <v>610</v>
      </c>
      <c r="E34" s="14">
        <v>398</v>
      </c>
      <c r="F34" s="36">
        <v>212</v>
      </c>
      <c r="G34" s="84">
        <v>129</v>
      </c>
      <c r="H34" s="67">
        <v>90</v>
      </c>
    </row>
    <row r="35" spans="1:8" x14ac:dyDescent="0.2">
      <c r="A35" s="5" t="str">
        <f>VLOOKUP("&lt;Zeilentitel_5&gt;",Uebersetzungen!$B$3:$E$107,Uebersetzungen!$B$2+1,FALSE)</f>
        <v>Region Imboden</v>
      </c>
      <c r="B35" s="41">
        <v>6013</v>
      </c>
      <c r="C35" s="83">
        <v>5783</v>
      </c>
      <c r="D35" s="8">
        <v>5430</v>
      </c>
      <c r="E35" s="8">
        <v>3261</v>
      </c>
      <c r="F35" s="40">
        <v>2169</v>
      </c>
      <c r="G35" s="83">
        <v>353</v>
      </c>
      <c r="H35" s="66">
        <v>230</v>
      </c>
    </row>
    <row r="36" spans="1:8" x14ac:dyDescent="0.2">
      <c r="A36" s="6" t="s">
        <v>31</v>
      </c>
      <c r="B36" s="47">
        <v>783</v>
      </c>
      <c r="C36" s="84">
        <v>756</v>
      </c>
      <c r="D36" s="14">
        <v>713</v>
      </c>
      <c r="E36" s="14">
        <v>475</v>
      </c>
      <c r="F36" s="36">
        <v>238</v>
      </c>
      <c r="G36" s="84">
        <v>43</v>
      </c>
      <c r="H36" s="67">
        <v>27</v>
      </c>
    </row>
    <row r="37" spans="1:8" x14ac:dyDescent="0.2">
      <c r="A37" s="6" t="s">
        <v>32</v>
      </c>
      <c r="B37" s="47">
        <v>1578</v>
      </c>
      <c r="C37" s="84">
        <v>1524</v>
      </c>
      <c r="D37" s="14">
        <v>1429</v>
      </c>
      <c r="E37" s="14">
        <v>886</v>
      </c>
      <c r="F37" s="36">
        <v>543</v>
      </c>
      <c r="G37" s="84">
        <v>95</v>
      </c>
      <c r="H37" s="67">
        <v>54</v>
      </c>
    </row>
    <row r="38" spans="1:8" x14ac:dyDescent="0.2">
      <c r="A38" s="6" t="s">
        <v>33</v>
      </c>
      <c r="B38" s="47">
        <v>471</v>
      </c>
      <c r="C38" s="84">
        <v>456</v>
      </c>
      <c r="D38" s="14">
        <v>441</v>
      </c>
      <c r="E38" s="14">
        <v>334</v>
      </c>
      <c r="F38" s="36">
        <v>107</v>
      </c>
      <c r="G38" s="84">
        <v>15</v>
      </c>
      <c r="H38" s="67">
        <v>15</v>
      </c>
    </row>
    <row r="39" spans="1:8" x14ac:dyDescent="0.2">
      <c r="A39" s="6" t="s">
        <v>34</v>
      </c>
      <c r="B39" s="47">
        <v>617</v>
      </c>
      <c r="C39" s="84">
        <v>610</v>
      </c>
      <c r="D39" s="14">
        <v>582</v>
      </c>
      <c r="E39" s="14">
        <v>353</v>
      </c>
      <c r="F39" s="36">
        <v>229</v>
      </c>
      <c r="G39" s="84">
        <v>28</v>
      </c>
      <c r="H39" s="67">
        <v>7</v>
      </c>
    </row>
    <row r="40" spans="1:8" x14ac:dyDescent="0.2">
      <c r="A40" s="6" t="s">
        <v>35</v>
      </c>
      <c r="B40" s="47">
        <v>1420</v>
      </c>
      <c r="C40" s="84">
        <v>1328</v>
      </c>
      <c r="D40" s="14">
        <v>1266</v>
      </c>
      <c r="E40" s="14">
        <v>531</v>
      </c>
      <c r="F40" s="36">
        <v>735</v>
      </c>
      <c r="G40" s="84">
        <v>62</v>
      </c>
      <c r="H40" s="67">
        <v>92</v>
      </c>
    </row>
    <row r="41" spans="1:8" x14ac:dyDescent="0.2">
      <c r="A41" s="6" t="s">
        <v>36</v>
      </c>
      <c r="B41" s="47">
        <v>480</v>
      </c>
      <c r="C41" s="84">
        <v>460</v>
      </c>
      <c r="D41" s="14">
        <v>403</v>
      </c>
      <c r="E41" s="14">
        <v>307</v>
      </c>
      <c r="F41" s="36">
        <v>96</v>
      </c>
      <c r="G41" s="84">
        <v>57</v>
      </c>
      <c r="H41" s="67">
        <v>20</v>
      </c>
    </row>
    <row r="42" spans="1:8" x14ac:dyDescent="0.2">
      <c r="A42" s="6" t="s">
        <v>37</v>
      </c>
      <c r="B42" s="47">
        <v>664</v>
      </c>
      <c r="C42" s="84">
        <v>649</v>
      </c>
      <c r="D42" s="14">
        <v>596</v>
      </c>
      <c r="E42" s="14">
        <v>375</v>
      </c>
      <c r="F42" s="36">
        <v>221</v>
      </c>
      <c r="G42" s="84">
        <v>53</v>
      </c>
      <c r="H42" s="67">
        <v>15</v>
      </c>
    </row>
    <row r="43" spans="1:8" x14ac:dyDescent="0.2">
      <c r="A43" s="5" t="str">
        <f>VLOOKUP("&lt;Zeilentitel_6&gt;",Uebersetzungen!$B$3:$E$107,Uebersetzungen!$B$2+1,FALSE)</f>
        <v>Region Landquart</v>
      </c>
      <c r="B43" s="41">
        <v>6034</v>
      </c>
      <c r="C43" s="83">
        <v>5748</v>
      </c>
      <c r="D43" s="8">
        <v>5237</v>
      </c>
      <c r="E43" s="8">
        <v>3410</v>
      </c>
      <c r="F43" s="40">
        <v>1827</v>
      </c>
      <c r="G43" s="83">
        <v>511</v>
      </c>
      <c r="H43" s="66">
        <v>286</v>
      </c>
    </row>
    <row r="44" spans="1:8" x14ac:dyDescent="0.2">
      <c r="A44" s="6" t="s">
        <v>70</v>
      </c>
      <c r="B44" s="47">
        <v>825</v>
      </c>
      <c r="C44" s="84">
        <v>788</v>
      </c>
      <c r="D44" s="14">
        <v>750</v>
      </c>
      <c r="E44" s="14">
        <v>471</v>
      </c>
      <c r="F44" s="36">
        <v>279</v>
      </c>
      <c r="G44" s="84">
        <v>38</v>
      </c>
      <c r="H44" s="67">
        <v>37</v>
      </c>
    </row>
    <row r="45" spans="1:8" x14ac:dyDescent="0.2">
      <c r="A45" s="6" t="s">
        <v>71</v>
      </c>
      <c r="B45" s="47">
        <v>840</v>
      </c>
      <c r="C45" s="84">
        <v>787</v>
      </c>
      <c r="D45" s="14">
        <v>731</v>
      </c>
      <c r="E45" s="14">
        <v>515</v>
      </c>
      <c r="F45" s="36">
        <v>216</v>
      </c>
      <c r="G45" s="84">
        <v>56</v>
      </c>
      <c r="H45" s="67">
        <v>53</v>
      </c>
    </row>
    <row r="46" spans="1:8" x14ac:dyDescent="0.2">
      <c r="A46" s="6" t="s">
        <v>72</v>
      </c>
      <c r="B46" s="47">
        <v>852</v>
      </c>
      <c r="C46" s="84">
        <v>809</v>
      </c>
      <c r="D46" s="14">
        <v>717</v>
      </c>
      <c r="E46" s="14">
        <v>471</v>
      </c>
      <c r="F46" s="36">
        <v>246</v>
      </c>
      <c r="G46" s="84">
        <v>92</v>
      </c>
      <c r="H46" s="67">
        <v>43</v>
      </c>
    </row>
    <row r="47" spans="1:8" x14ac:dyDescent="0.2">
      <c r="A47" s="6" t="s">
        <v>73</v>
      </c>
      <c r="B47" s="47">
        <v>247</v>
      </c>
      <c r="C47" s="84">
        <v>233</v>
      </c>
      <c r="D47" s="14">
        <v>205</v>
      </c>
      <c r="E47" s="14">
        <v>126</v>
      </c>
      <c r="F47" s="36">
        <v>79</v>
      </c>
      <c r="G47" s="84">
        <v>28</v>
      </c>
      <c r="H47" s="67">
        <v>14</v>
      </c>
    </row>
    <row r="48" spans="1:8" x14ac:dyDescent="0.2">
      <c r="A48" s="6" t="s">
        <v>74</v>
      </c>
      <c r="B48" s="47">
        <v>281</v>
      </c>
      <c r="C48" s="84">
        <v>275</v>
      </c>
      <c r="D48" s="14">
        <v>235</v>
      </c>
      <c r="E48" s="14">
        <v>147</v>
      </c>
      <c r="F48" s="36">
        <v>88</v>
      </c>
      <c r="G48" s="84">
        <v>40</v>
      </c>
      <c r="H48" s="67">
        <v>6</v>
      </c>
    </row>
    <row r="49" spans="1:8" x14ac:dyDescent="0.2">
      <c r="A49" s="6" t="s">
        <v>75</v>
      </c>
      <c r="B49" s="47">
        <v>770</v>
      </c>
      <c r="C49" s="84">
        <v>727</v>
      </c>
      <c r="D49" s="14">
        <v>618</v>
      </c>
      <c r="E49" s="14">
        <v>374</v>
      </c>
      <c r="F49" s="36">
        <v>244</v>
      </c>
      <c r="G49" s="84">
        <v>109</v>
      </c>
      <c r="H49" s="67">
        <v>43</v>
      </c>
    </row>
    <row r="50" spans="1:8" x14ac:dyDescent="0.2">
      <c r="A50" s="6" t="s">
        <v>76</v>
      </c>
      <c r="B50" s="47">
        <v>626</v>
      </c>
      <c r="C50" s="84">
        <v>604</v>
      </c>
      <c r="D50" s="14">
        <v>568</v>
      </c>
      <c r="E50" s="14">
        <v>357</v>
      </c>
      <c r="F50" s="36">
        <v>211</v>
      </c>
      <c r="G50" s="84">
        <v>36</v>
      </c>
      <c r="H50" s="67">
        <v>22</v>
      </c>
    </row>
    <row r="51" spans="1:8" x14ac:dyDescent="0.2">
      <c r="A51" s="6" t="s">
        <v>77</v>
      </c>
      <c r="B51" s="47">
        <v>1593</v>
      </c>
      <c r="C51" s="84">
        <v>1525</v>
      </c>
      <c r="D51" s="14">
        <v>1413</v>
      </c>
      <c r="E51" s="14">
        <v>949</v>
      </c>
      <c r="F51" s="36">
        <v>464</v>
      </c>
      <c r="G51" s="84">
        <v>112</v>
      </c>
      <c r="H51" s="67">
        <v>68</v>
      </c>
    </row>
    <row r="52" spans="1:8" x14ac:dyDescent="0.2">
      <c r="A52" s="5" t="str">
        <f>VLOOKUP("&lt;Zeilentitel_7&gt;",Uebersetzungen!$B$3:$E$107,Uebersetzungen!$B$2+1,FALSE)</f>
        <v>Region Maloja</v>
      </c>
      <c r="B52" s="41">
        <v>6125</v>
      </c>
      <c r="C52" s="83">
        <v>5535</v>
      </c>
      <c r="D52" s="8">
        <v>4944</v>
      </c>
      <c r="E52" s="8">
        <v>2150</v>
      </c>
      <c r="F52" s="40">
        <v>2794</v>
      </c>
      <c r="G52" s="83">
        <v>591</v>
      </c>
      <c r="H52" s="66">
        <v>590</v>
      </c>
    </row>
    <row r="53" spans="1:8" x14ac:dyDescent="0.2">
      <c r="A53" s="6" t="s">
        <v>42</v>
      </c>
      <c r="B53" s="47">
        <v>215</v>
      </c>
      <c r="C53" s="84">
        <v>189</v>
      </c>
      <c r="D53" s="14">
        <v>169</v>
      </c>
      <c r="E53" s="14">
        <v>71</v>
      </c>
      <c r="F53" s="36">
        <v>98</v>
      </c>
      <c r="G53" s="84">
        <v>20</v>
      </c>
      <c r="H53" s="67">
        <v>26</v>
      </c>
    </row>
    <row r="54" spans="1:8" x14ac:dyDescent="0.2">
      <c r="A54" s="6" t="s">
        <v>43</v>
      </c>
      <c r="B54" s="47">
        <v>491</v>
      </c>
      <c r="C54" s="84">
        <v>445</v>
      </c>
      <c r="D54" s="14">
        <v>403</v>
      </c>
      <c r="E54" s="14">
        <v>71</v>
      </c>
      <c r="F54" s="36">
        <v>332</v>
      </c>
      <c r="G54" s="84">
        <v>42</v>
      </c>
      <c r="H54" s="67">
        <v>46</v>
      </c>
    </row>
    <row r="55" spans="1:8" x14ac:dyDescent="0.2">
      <c r="A55" s="6" t="s">
        <v>44</v>
      </c>
      <c r="B55" s="47">
        <v>114</v>
      </c>
      <c r="C55" s="84">
        <v>103</v>
      </c>
      <c r="D55" s="14">
        <v>93</v>
      </c>
      <c r="E55" s="14">
        <v>33</v>
      </c>
      <c r="F55" s="36">
        <v>60</v>
      </c>
      <c r="G55" s="84">
        <v>10</v>
      </c>
      <c r="H55" s="67">
        <v>11</v>
      </c>
    </row>
    <row r="56" spans="1:8" x14ac:dyDescent="0.2">
      <c r="A56" s="6" t="s">
        <v>45</v>
      </c>
      <c r="B56" s="47">
        <v>537</v>
      </c>
      <c r="C56" s="84">
        <v>492</v>
      </c>
      <c r="D56" s="14">
        <v>428</v>
      </c>
      <c r="E56" s="14">
        <v>102</v>
      </c>
      <c r="F56" s="36">
        <v>326</v>
      </c>
      <c r="G56" s="84">
        <v>64</v>
      </c>
      <c r="H56" s="67">
        <v>45</v>
      </c>
    </row>
    <row r="57" spans="1:8" x14ac:dyDescent="0.2">
      <c r="A57" s="6" t="s">
        <v>93</v>
      </c>
      <c r="B57" s="47">
        <v>342</v>
      </c>
      <c r="C57" s="84">
        <v>324</v>
      </c>
      <c r="D57" s="14">
        <v>295</v>
      </c>
      <c r="E57" s="14">
        <v>109</v>
      </c>
      <c r="F57" s="36">
        <v>186</v>
      </c>
      <c r="G57" s="84">
        <v>29</v>
      </c>
      <c r="H57" s="67">
        <v>18</v>
      </c>
    </row>
    <row r="58" spans="1:8" x14ac:dyDescent="0.2">
      <c r="A58" s="6" t="s">
        <v>46</v>
      </c>
      <c r="B58" s="47">
        <v>609</v>
      </c>
      <c r="C58" s="84">
        <v>536</v>
      </c>
      <c r="D58" s="14">
        <v>492</v>
      </c>
      <c r="E58" s="14">
        <v>110</v>
      </c>
      <c r="F58" s="36">
        <v>382</v>
      </c>
      <c r="G58" s="84">
        <v>44</v>
      </c>
      <c r="H58" s="67">
        <v>73</v>
      </c>
    </row>
    <row r="59" spans="1:8" x14ac:dyDescent="0.2">
      <c r="A59" s="6" t="s">
        <v>95</v>
      </c>
      <c r="B59" s="47">
        <v>933</v>
      </c>
      <c r="C59" s="84">
        <v>809</v>
      </c>
      <c r="D59" s="14">
        <v>681</v>
      </c>
      <c r="E59" s="14">
        <v>244</v>
      </c>
      <c r="F59" s="36">
        <v>437</v>
      </c>
      <c r="G59" s="84">
        <v>128</v>
      </c>
      <c r="H59" s="67">
        <v>124</v>
      </c>
    </row>
    <row r="60" spans="1:8" x14ac:dyDescent="0.2">
      <c r="A60" s="6" t="s">
        <v>47</v>
      </c>
      <c r="B60" s="47">
        <v>320</v>
      </c>
      <c r="C60" s="84">
        <v>295</v>
      </c>
      <c r="D60" s="14">
        <v>249</v>
      </c>
      <c r="E60" s="14">
        <v>144</v>
      </c>
      <c r="F60" s="36">
        <v>105</v>
      </c>
      <c r="G60" s="84">
        <v>46</v>
      </c>
      <c r="H60" s="67">
        <v>25</v>
      </c>
    </row>
    <row r="61" spans="1:8" x14ac:dyDescent="0.2">
      <c r="A61" s="6" t="s">
        <v>96</v>
      </c>
      <c r="B61" s="47">
        <v>346</v>
      </c>
      <c r="C61" s="84">
        <v>292</v>
      </c>
      <c r="D61" s="14">
        <v>255</v>
      </c>
      <c r="E61" s="14">
        <v>125</v>
      </c>
      <c r="F61" s="36">
        <v>130</v>
      </c>
      <c r="G61" s="84">
        <v>37</v>
      </c>
      <c r="H61" s="67">
        <v>54</v>
      </c>
    </row>
    <row r="62" spans="1:8" x14ac:dyDescent="0.2">
      <c r="A62" s="6" t="s">
        <v>48</v>
      </c>
      <c r="B62" s="47">
        <v>416</v>
      </c>
      <c r="C62" s="84">
        <v>389</v>
      </c>
      <c r="D62" s="14">
        <v>355</v>
      </c>
      <c r="E62" s="14">
        <v>98</v>
      </c>
      <c r="F62" s="36">
        <v>257</v>
      </c>
      <c r="G62" s="84">
        <v>34</v>
      </c>
      <c r="H62" s="67">
        <v>27</v>
      </c>
    </row>
    <row r="63" spans="1:8" x14ac:dyDescent="0.2">
      <c r="A63" s="6" t="s">
        <v>49</v>
      </c>
      <c r="B63" s="47">
        <v>415</v>
      </c>
      <c r="C63" s="84">
        <v>376</v>
      </c>
      <c r="D63" s="14">
        <v>318</v>
      </c>
      <c r="E63" s="14">
        <v>92</v>
      </c>
      <c r="F63" s="36">
        <v>226</v>
      </c>
      <c r="G63" s="84">
        <v>58</v>
      </c>
      <c r="H63" s="67">
        <v>39</v>
      </c>
    </row>
    <row r="64" spans="1:8" x14ac:dyDescent="0.2">
      <c r="A64" s="6" t="s">
        <v>97</v>
      </c>
      <c r="B64" s="47">
        <v>1387</v>
      </c>
      <c r="C64" s="84">
        <v>1285</v>
      </c>
      <c r="D64" s="14">
        <v>1206</v>
      </c>
      <c r="E64" s="14">
        <v>951</v>
      </c>
      <c r="F64" s="36">
        <v>255</v>
      </c>
      <c r="G64" s="84">
        <v>79</v>
      </c>
      <c r="H64" s="67">
        <v>102</v>
      </c>
    </row>
    <row r="65" spans="1:8" x14ac:dyDescent="0.2">
      <c r="A65" s="5" t="str">
        <f>VLOOKUP("&lt;Zeilentitel_8&gt;",Uebersetzungen!$B$3:$E$107,Uebersetzungen!$B$2+1,FALSE)</f>
        <v>Region Moesa</v>
      </c>
      <c r="B65" s="41">
        <v>5963</v>
      </c>
      <c r="C65" s="83">
        <v>5677</v>
      </c>
      <c r="D65" s="8">
        <v>5412</v>
      </c>
      <c r="E65" s="8">
        <v>4518</v>
      </c>
      <c r="F65" s="40">
        <v>894</v>
      </c>
      <c r="G65" s="83">
        <v>265</v>
      </c>
      <c r="H65" s="66">
        <v>286</v>
      </c>
    </row>
    <row r="66" spans="1:8" x14ac:dyDescent="0.2">
      <c r="A66" s="6" t="s">
        <v>50</v>
      </c>
      <c r="B66" s="47">
        <v>191</v>
      </c>
      <c r="C66" s="84">
        <v>150</v>
      </c>
      <c r="D66" s="14">
        <v>141</v>
      </c>
      <c r="E66" s="14">
        <v>134</v>
      </c>
      <c r="F66" s="36">
        <v>7</v>
      </c>
      <c r="G66" s="84">
        <v>9</v>
      </c>
      <c r="H66" s="67">
        <v>41</v>
      </c>
    </row>
    <row r="67" spans="1:8" x14ac:dyDescent="0.2">
      <c r="A67" s="6" t="s">
        <v>51</v>
      </c>
      <c r="B67" s="47">
        <v>192</v>
      </c>
      <c r="C67" s="84">
        <v>188</v>
      </c>
      <c r="D67" s="14">
        <v>185</v>
      </c>
      <c r="E67" s="14">
        <v>154</v>
      </c>
      <c r="F67" s="36">
        <v>31</v>
      </c>
      <c r="G67" s="84">
        <v>3</v>
      </c>
      <c r="H67" s="67">
        <v>4</v>
      </c>
    </row>
    <row r="68" spans="1:8" x14ac:dyDescent="0.2">
      <c r="A68" s="6" t="s">
        <v>52</v>
      </c>
      <c r="B68" s="47">
        <v>333</v>
      </c>
      <c r="C68" s="84">
        <v>318</v>
      </c>
      <c r="D68" s="14">
        <v>308</v>
      </c>
      <c r="E68" s="14">
        <v>294</v>
      </c>
      <c r="F68" s="36">
        <v>14</v>
      </c>
      <c r="G68" s="84">
        <v>10</v>
      </c>
      <c r="H68" s="67">
        <v>15</v>
      </c>
    </row>
    <row r="69" spans="1:8" x14ac:dyDescent="0.2">
      <c r="A69" s="6" t="s">
        <v>53</v>
      </c>
      <c r="B69" s="47">
        <v>226</v>
      </c>
      <c r="C69" s="84">
        <v>213</v>
      </c>
      <c r="D69" s="14">
        <v>199</v>
      </c>
      <c r="E69" s="14">
        <v>191</v>
      </c>
      <c r="F69" s="36">
        <v>8</v>
      </c>
      <c r="G69" s="84">
        <v>14</v>
      </c>
      <c r="H69" s="67">
        <v>13</v>
      </c>
    </row>
    <row r="70" spans="1:8" x14ac:dyDescent="0.2">
      <c r="A70" s="6" t="s">
        <v>54</v>
      </c>
      <c r="B70" s="47">
        <v>388</v>
      </c>
      <c r="C70" s="84">
        <v>364</v>
      </c>
      <c r="D70" s="14">
        <v>351</v>
      </c>
      <c r="E70" s="14">
        <v>273</v>
      </c>
      <c r="F70" s="36">
        <v>78</v>
      </c>
      <c r="G70" s="84">
        <v>13</v>
      </c>
      <c r="H70" s="67">
        <v>24</v>
      </c>
    </row>
    <row r="71" spans="1:8" x14ac:dyDescent="0.2">
      <c r="A71" s="6" t="s">
        <v>55</v>
      </c>
      <c r="B71" s="47">
        <v>1320</v>
      </c>
      <c r="C71" s="84">
        <v>1270</v>
      </c>
      <c r="D71" s="14">
        <v>1207</v>
      </c>
      <c r="E71" s="14">
        <v>1006</v>
      </c>
      <c r="F71" s="36">
        <v>201</v>
      </c>
      <c r="G71" s="84">
        <v>63</v>
      </c>
      <c r="H71" s="67">
        <v>50</v>
      </c>
    </row>
    <row r="72" spans="1:8" x14ac:dyDescent="0.2">
      <c r="A72" s="6" t="s">
        <v>56</v>
      </c>
      <c r="B72" s="47">
        <v>235</v>
      </c>
      <c r="C72" s="84">
        <v>220</v>
      </c>
      <c r="D72" s="14">
        <v>214</v>
      </c>
      <c r="E72" s="14">
        <v>165</v>
      </c>
      <c r="F72" s="36">
        <v>49</v>
      </c>
      <c r="G72" s="84">
        <v>6</v>
      </c>
      <c r="H72" s="67">
        <v>15</v>
      </c>
    </row>
    <row r="73" spans="1:8" x14ac:dyDescent="0.2">
      <c r="A73" s="6" t="s">
        <v>57</v>
      </c>
      <c r="B73" s="47">
        <v>329</v>
      </c>
      <c r="C73" s="84">
        <v>315</v>
      </c>
      <c r="D73" s="14">
        <v>309</v>
      </c>
      <c r="E73" s="14">
        <v>251</v>
      </c>
      <c r="F73" s="36">
        <v>58</v>
      </c>
      <c r="G73" s="84">
        <v>6</v>
      </c>
      <c r="H73" s="67">
        <v>14</v>
      </c>
    </row>
    <row r="74" spans="1:8" x14ac:dyDescent="0.2">
      <c r="A74" s="6" t="s">
        <v>58</v>
      </c>
      <c r="B74" s="47">
        <v>616</v>
      </c>
      <c r="C74" s="84">
        <v>588</v>
      </c>
      <c r="D74" s="14">
        <v>541</v>
      </c>
      <c r="E74" s="14">
        <v>425</v>
      </c>
      <c r="F74" s="36">
        <v>116</v>
      </c>
      <c r="G74" s="84">
        <v>47</v>
      </c>
      <c r="H74" s="67">
        <v>28</v>
      </c>
    </row>
    <row r="75" spans="1:8" x14ac:dyDescent="0.2">
      <c r="A75" s="6" t="s">
        <v>98</v>
      </c>
      <c r="B75" s="47">
        <v>1218</v>
      </c>
      <c r="C75" s="84">
        <v>1172</v>
      </c>
      <c r="D75" s="14">
        <v>1125</v>
      </c>
      <c r="E75" s="14">
        <v>901</v>
      </c>
      <c r="F75" s="36">
        <v>224</v>
      </c>
      <c r="G75" s="84">
        <v>47</v>
      </c>
      <c r="H75" s="67">
        <v>46</v>
      </c>
    </row>
    <row r="76" spans="1:8" x14ac:dyDescent="0.2">
      <c r="A76" s="6" t="s">
        <v>59</v>
      </c>
      <c r="B76" s="47">
        <v>411</v>
      </c>
      <c r="C76" s="84">
        <v>389</v>
      </c>
      <c r="D76" s="14">
        <v>363</v>
      </c>
      <c r="E76" s="14">
        <v>269</v>
      </c>
      <c r="F76" s="36">
        <v>94</v>
      </c>
      <c r="G76" s="84">
        <v>26</v>
      </c>
      <c r="H76" s="67">
        <v>22</v>
      </c>
    </row>
    <row r="77" spans="1:8" x14ac:dyDescent="0.2">
      <c r="A77" s="6" t="s">
        <v>99</v>
      </c>
      <c r="B77" s="47">
        <v>504</v>
      </c>
      <c r="C77" s="84">
        <v>490</v>
      </c>
      <c r="D77" s="14">
        <v>469</v>
      </c>
      <c r="E77" s="14">
        <v>455</v>
      </c>
      <c r="F77" s="36">
        <v>14</v>
      </c>
      <c r="G77" s="84">
        <v>21</v>
      </c>
      <c r="H77" s="67">
        <v>14</v>
      </c>
    </row>
    <row r="78" spans="1:8" x14ac:dyDescent="0.2">
      <c r="A78" s="5" t="str">
        <f>VLOOKUP("&lt;Zeilentitel_9&gt;",Uebersetzungen!$B$3:$E$107,Uebersetzungen!$B$2+1,FALSE)</f>
        <v>Region Plessur</v>
      </c>
      <c r="B78" s="41">
        <v>8522</v>
      </c>
      <c r="C78" s="83">
        <v>7838</v>
      </c>
      <c r="D78" s="8">
        <v>7210</v>
      </c>
      <c r="E78" s="8">
        <v>4070</v>
      </c>
      <c r="F78" s="40">
        <v>3140</v>
      </c>
      <c r="G78" s="83">
        <v>628</v>
      </c>
      <c r="H78" s="66">
        <v>684</v>
      </c>
    </row>
    <row r="79" spans="1:8" x14ac:dyDescent="0.2">
      <c r="A79" s="6" t="s">
        <v>67</v>
      </c>
      <c r="B79" s="47">
        <v>5069</v>
      </c>
      <c r="C79" s="84">
        <v>4782</v>
      </c>
      <c r="D79" s="14">
        <v>4415</v>
      </c>
      <c r="E79" s="14">
        <v>2248</v>
      </c>
      <c r="F79" s="36">
        <v>2167</v>
      </c>
      <c r="G79" s="84">
        <v>367</v>
      </c>
      <c r="H79" s="67">
        <v>287</v>
      </c>
    </row>
    <row r="80" spans="1:8" x14ac:dyDescent="0.2">
      <c r="A80" s="6" t="s">
        <v>68</v>
      </c>
      <c r="B80" s="47">
        <v>1376</v>
      </c>
      <c r="C80" s="84">
        <v>1273</v>
      </c>
      <c r="D80" s="14">
        <v>1169</v>
      </c>
      <c r="E80" s="14">
        <v>804</v>
      </c>
      <c r="F80" s="36">
        <v>365</v>
      </c>
      <c r="G80" s="84">
        <v>104</v>
      </c>
      <c r="H80" s="67">
        <v>103</v>
      </c>
    </row>
    <row r="81" spans="1:8" x14ac:dyDescent="0.2">
      <c r="A81" s="6" t="s">
        <v>69</v>
      </c>
      <c r="B81" s="47">
        <v>2077</v>
      </c>
      <c r="C81" s="84">
        <v>1783</v>
      </c>
      <c r="D81" s="14">
        <v>1626</v>
      </c>
      <c r="E81" s="14">
        <v>1018</v>
      </c>
      <c r="F81" s="36">
        <v>608</v>
      </c>
      <c r="G81" s="84">
        <v>157</v>
      </c>
      <c r="H81" s="67">
        <v>294</v>
      </c>
    </row>
    <row r="82" spans="1:8" x14ac:dyDescent="0.2">
      <c r="A82" s="5" t="str">
        <f>VLOOKUP("&lt;Zeilentitel_10&gt;",Uebersetzungen!$B$3:$E$107,Uebersetzungen!$B$2+1,FALSE)</f>
        <v>Region Prättigau/Davos</v>
      </c>
      <c r="B82" s="41">
        <v>11264</v>
      </c>
      <c r="C82" s="83">
        <v>10462</v>
      </c>
      <c r="D82" s="8">
        <v>8964</v>
      </c>
      <c r="E82" s="8">
        <v>5587</v>
      </c>
      <c r="F82" s="40">
        <v>3377</v>
      </c>
      <c r="G82" s="83">
        <v>1498</v>
      </c>
      <c r="H82" s="66">
        <v>802</v>
      </c>
    </row>
    <row r="83" spans="1:8" x14ac:dyDescent="0.2">
      <c r="A83" s="6" t="s">
        <v>61</v>
      </c>
      <c r="B83" s="47">
        <v>3008</v>
      </c>
      <c r="C83" s="84">
        <v>2753</v>
      </c>
      <c r="D83" s="14">
        <v>2447</v>
      </c>
      <c r="E83" s="14">
        <v>1047</v>
      </c>
      <c r="F83" s="36">
        <v>1400</v>
      </c>
      <c r="G83" s="84">
        <v>306</v>
      </c>
      <c r="H83" s="67">
        <v>255</v>
      </c>
    </row>
    <row r="84" spans="1:8" x14ac:dyDescent="0.2">
      <c r="A84" s="6" t="s">
        <v>62</v>
      </c>
      <c r="B84" s="47">
        <v>505</v>
      </c>
      <c r="C84" s="84">
        <v>397</v>
      </c>
      <c r="D84" s="14">
        <v>327</v>
      </c>
      <c r="E84" s="14">
        <v>267</v>
      </c>
      <c r="F84" s="36">
        <v>60</v>
      </c>
      <c r="G84" s="84">
        <v>70</v>
      </c>
      <c r="H84" s="67">
        <v>108</v>
      </c>
    </row>
    <row r="85" spans="1:8" x14ac:dyDescent="0.2">
      <c r="A85" s="6" t="s">
        <v>63</v>
      </c>
      <c r="B85" s="47">
        <v>242</v>
      </c>
      <c r="C85" s="84">
        <v>175</v>
      </c>
      <c r="D85" s="14">
        <v>145</v>
      </c>
      <c r="E85" s="14">
        <v>130</v>
      </c>
      <c r="F85" s="36">
        <v>15</v>
      </c>
      <c r="G85" s="84">
        <v>30</v>
      </c>
      <c r="H85" s="67">
        <v>67</v>
      </c>
    </row>
    <row r="86" spans="1:8" x14ac:dyDescent="0.2">
      <c r="A86" s="6" t="s">
        <v>64</v>
      </c>
      <c r="B86" s="47">
        <v>530</v>
      </c>
      <c r="C86" s="84">
        <v>502</v>
      </c>
      <c r="D86" s="14">
        <v>373</v>
      </c>
      <c r="E86" s="14">
        <v>266</v>
      </c>
      <c r="F86" s="36">
        <v>107</v>
      </c>
      <c r="G86" s="84">
        <v>129</v>
      </c>
      <c r="H86" s="67">
        <v>28</v>
      </c>
    </row>
    <row r="87" spans="1:8" x14ac:dyDescent="0.2">
      <c r="A87" s="6" t="s">
        <v>100</v>
      </c>
      <c r="B87" s="47">
        <v>2410</v>
      </c>
      <c r="C87" s="84">
        <v>2279</v>
      </c>
      <c r="D87" s="14">
        <v>2035</v>
      </c>
      <c r="E87" s="14">
        <v>1070</v>
      </c>
      <c r="F87" s="36">
        <v>965</v>
      </c>
      <c r="G87" s="84">
        <v>244</v>
      </c>
      <c r="H87" s="67">
        <v>131</v>
      </c>
    </row>
    <row r="88" spans="1:8" x14ac:dyDescent="0.2">
      <c r="A88" s="6" t="s">
        <v>89</v>
      </c>
      <c r="B88" s="47">
        <v>181</v>
      </c>
      <c r="C88" s="84">
        <v>170</v>
      </c>
      <c r="D88" s="14">
        <v>156</v>
      </c>
      <c r="E88" s="14">
        <v>123</v>
      </c>
      <c r="F88" s="36">
        <v>33</v>
      </c>
      <c r="G88" s="84">
        <v>14</v>
      </c>
      <c r="H88" s="67">
        <v>11</v>
      </c>
    </row>
    <row r="89" spans="1:8" x14ac:dyDescent="0.2">
      <c r="A89" s="6" t="s">
        <v>65</v>
      </c>
      <c r="B89" s="47">
        <v>371</v>
      </c>
      <c r="C89" s="84">
        <v>357</v>
      </c>
      <c r="D89" s="14">
        <v>304</v>
      </c>
      <c r="E89" s="14">
        <v>223</v>
      </c>
      <c r="F89" s="36">
        <v>81</v>
      </c>
      <c r="G89" s="84">
        <v>53</v>
      </c>
      <c r="H89" s="67">
        <v>14</v>
      </c>
    </row>
    <row r="90" spans="1:8" x14ac:dyDescent="0.2">
      <c r="A90" s="6" t="s">
        <v>66</v>
      </c>
      <c r="B90" s="47">
        <v>1217</v>
      </c>
      <c r="C90" s="84">
        <v>1174</v>
      </c>
      <c r="D90" s="14">
        <v>878</v>
      </c>
      <c r="E90" s="14">
        <v>707</v>
      </c>
      <c r="F90" s="36">
        <v>171</v>
      </c>
      <c r="G90" s="84">
        <v>296</v>
      </c>
      <c r="H90" s="67">
        <v>43</v>
      </c>
    </row>
    <row r="91" spans="1:8" x14ac:dyDescent="0.2">
      <c r="A91" s="6" t="s">
        <v>78</v>
      </c>
      <c r="B91" s="47">
        <v>1024</v>
      </c>
      <c r="C91" s="84">
        <v>965</v>
      </c>
      <c r="D91" s="14">
        <v>854</v>
      </c>
      <c r="E91" s="14">
        <v>671</v>
      </c>
      <c r="F91" s="36">
        <v>183</v>
      </c>
      <c r="G91" s="84">
        <v>111</v>
      </c>
      <c r="H91" s="67">
        <v>59</v>
      </c>
    </row>
    <row r="92" spans="1:8" x14ac:dyDescent="0.2">
      <c r="A92" s="6" t="s">
        <v>79</v>
      </c>
      <c r="B92" s="47">
        <v>1064</v>
      </c>
      <c r="C92" s="84">
        <v>1001</v>
      </c>
      <c r="D92" s="14">
        <v>873</v>
      </c>
      <c r="E92" s="14">
        <v>648</v>
      </c>
      <c r="F92" s="36">
        <v>225</v>
      </c>
      <c r="G92" s="84">
        <v>128</v>
      </c>
      <c r="H92" s="67">
        <v>63</v>
      </c>
    </row>
    <row r="93" spans="1:8" x14ac:dyDescent="0.2">
      <c r="A93" s="6" t="s">
        <v>80</v>
      </c>
      <c r="B93" s="47">
        <v>712</v>
      </c>
      <c r="C93" s="84">
        <v>689</v>
      </c>
      <c r="D93" s="14">
        <v>572</v>
      </c>
      <c r="E93" s="14">
        <v>435</v>
      </c>
      <c r="F93" s="36">
        <v>137</v>
      </c>
      <c r="G93" s="84">
        <v>117</v>
      </c>
      <c r="H93" s="67">
        <v>23</v>
      </c>
    </row>
    <row r="94" spans="1:8" x14ac:dyDescent="0.2">
      <c r="A94" s="5" t="str">
        <f>VLOOKUP("&lt;Zeilentitel_11&gt;",Uebersetzungen!$B$3:$E$107,Uebersetzungen!$B$2+1,FALSE)</f>
        <v>Region Surselva</v>
      </c>
      <c r="B94" s="41">
        <v>12295</v>
      </c>
      <c r="C94" s="83">
        <v>11663</v>
      </c>
      <c r="D94" s="8">
        <v>10270</v>
      </c>
      <c r="E94" s="8">
        <v>5866</v>
      </c>
      <c r="F94" s="40">
        <v>4404</v>
      </c>
      <c r="G94" s="83">
        <v>1393</v>
      </c>
      <c r="H94" s="66">
        <v>632</v>
      </c>
    </row>
    <row r="95" spans="1:8" x14ac:dyDescent="0.2">
      <c r="A95" s="6" t="s">
        <v>6</v>
      </c>
      <c r="B95" s="47">
        <v>429</v>
      </c>
      <c r="C95" s="84">
        <v>418</v>
      </c>
      <c r="D95" s="14">
        <v>397</v>
      </c>
      <c r="E95" s="14">
        <v>111</v>
      </c>
      <c r="F95" s="36">
        <v>286</v>
      </c>
      <c r="G95" s="84">
        <v>21</v>
      </c>
      <c r="H95" s="67">
        <v>11</v>
      </c>
    </row>
    <row r="96" spans="1:8" x14ac:dyDescent="0.2">
      <c r="A96" s="6" t="s">
        <v>7</v>
      </c>
      <c r="B96" s="47">
        <v>936</v>
      </c>
      <c r="C96" s="84">
        <v>915</v>
      </c>
      <c r="D96" s="14">
        <v>836</v>
      </c>
      <c r="E96" s="14">
        <v>326</v>
      </c>
      <c r="F96" s="36">
        <v>510</v>
      </c>
      <c r="G96" s="84">
        <v>79</v>
      </c>
      <c r="H96" s="67">
        <v>21</v>
      </c>
    </row>
    <row r="97" spans="1:8" x14ac:dyDescent="0.2">
      <c r="A97" s="6" t="s">
        <v>8</v>
      </c>
      <c r="B97" s="47">
        <v>355</v>
      </c>
      <c r="C97" s="84">
        <v>351</v>
      </c>
      <c r="D97" s="14">
        <v>332</v>
      </c>
      <c r="E97" s="14">
        <v>171</v>
      </c>
      <c r="F97" s="36">
        <v>161</v>
      </c>
      <c r="G97" s="84">
        <v>19</v>
      </c>
      <c r="H97" s="67">
        <v>4</v>
      </c>
    </row>
    <row r="98" spans="1:8" x14ac:dyDescent="0.2">
      <c r="A98" s="6" t="s">
        <v>9</v>
      </c>
      <c r="B98" s="47">
        <v>244</v>
      </c>
      <c r="C98" s="84">
        <v>233</v>
      </c>
      <c r="D98" s="14">
        <v>213</v>
      </c>
      <c r="E98" s="14">
        <v>93</v>
      </c>
      <c r="F98" s="36">
        <v>120</v>
      </c>
      <c r="G98" s="84">
        <v>20</v>
      </c>
      <c r="H98" s="67">
        <v>11</v>
      </c>
    </row>
    <row r="99" spans="1:8" x14ac:dyDescent="0.2">
      <c r="A99" s="6" t="s">
        <v>10</v>
      </c>
      <c r="B99" s="47">
        <v>371</v>
      </c>
      <c r="C99" s="84">
        <v>343</v>
      </c>
      <c r="D99" s="14">
        <v>300</v>
      </c>
      <c r="E99" s="14">
        <v>125</v>
      </c>
      <c r="F99" s="36">
        <v>175</v>
      </c>
      <c r="G99" s="84">
        <v>43</v>
      </c>
      <c r="H99" s="67">
        <v>28</v>
      </c>
    </row>
    <row r="100" spans="1:8" x14ac:dyDescent="0.2">
      <c r="A100" s="6" t="s">
        <v>11</v>
      </c>
      <c r="B100" s="47">
        <v>1411</v>
      </c>
      <c r="C100" s="84">
        <v>1366</v>
      </c>
      <c r="D100" s="14">
        <v>1201</v>
      </c>
      <c r="E100" s="14">
        <v>663</v>
      </c>
      <c r="F100" s="36">
        <v>538</v>
      </c>
      <c r="G100" s="84">
        <v>165</v>
      </c>
      <c r="H100" s="67">
        <v>45</v>
      </c>
    </row>
    <row r="101" spans="1:8" x14ac:dyDescent="0.2">
      <c r="A101" s="6" t="s">
        <v>12</v>
      </c>
      <c r="B101" s="47">
        <v>1846</v>
      </c>
      <c r="C101" s="84">
        <v>1727</v>
      </c>
      <c r="D101" s="14">
        <v>1525</v>
      </c>
      <c r="E101" s="14">
        <v>973</v>
      </c>
      <c r="F101" s="36">
        <v>552</v>
      </c>
      <c r="G101" s="84">
        <v>202</v>
      </c>
      <c r="H101" s="67">
        <v>119</v>
      </c>
    </row>
    <row r="102" spans="1:8" x14ac:dyDescent="0.2">
      <c r="A102" s="6" t="s">
        <v>23</v>
      </c>
      <c r="B102" s="47">
        <v>625</v>
      </c>
      <c r="C102" s="84">
        <v>543</v>
      </c>
      <c r="D102" s="14">
        <v>428</v>
      </c>
      <c r="E102" s="14">
        <v>341</v>
      </c>
      <c r="F102" s="36">
        <v>87</v>
      </c>
      <c r="G102" s="84">
        <v>115</v>
      </c>
      <c r="H102" s="67">
        <v>82</v>
      </c>
    </row>
    <row r="103" spans="1:8" x14ac:dyDescent="0.2">
      <c r="A103" s="6" t="s">
        <v>81</v>
      </c>
      <c r="B103" s="47">
        <v>1366</v>
      </c>
      <c r="C103" s="84">
        <v>1299</v>
      </c>
      <c r="D103" s="14">
        <v>1139</v>
      </c>
      <c r="E103" s="14">
        <v>737</v>
      </c>
      <c r="F103" s="36">
        <v>402</v>
      </c>
      <c r="G103" s="84">
        <v>160</v>
      </c>
      <c r="H103" s="67">
        <v>67</v>
      </c>
    </row>
    <row r="104" spans="1:8" x14ac:dyDescent="0.2">
      <c r="A104" s="6" t="s">
        <v>82</v>
      </c>
      <c r="B104" s="47">
        <v>974</v>
      </c>
      <c r="C104" s="84">
        <v>937</v>
      </c>
      <c r="D104" s="14">
        <v>768</v>
      </c>
      <c r="E104" s="14">
        <v>445</v>
      </c>
      <c r="F104" s="36">
        <v>323</v>
      </c>
      <c r="G104" s="84">
        <v>169</v>
      </c>
      <c r="H104" s="67">
        <v>37</v>
      </c>
    </row>
    <row r="105" spans="1:8" x14ac:dyDescent="0.2">
      <c r="A105" s="6" t="s">
        <v>83</v>
      </c>
      <c r="B105" s="47">
        <v>362</v>
      </c>
      <c r="C105" s="84">
        <v>348</v>
      </c>
      <c r="D105" s="14">
        <v>286</v>
      </c>
      <c r="E105" s="14">
        <v>237</v>
      </c>
      <c r="F105" s="36">
        <v>49</v>
      </c>
      <c r="G105" s="84">
        <v>62</v>
      </c>
      <c r="H105" s="67">
        <v>14</v>
      </c>
    </row>
    <row r="106" spans="1:8" x14ac:dyDescent="0.2">
      <c r="A106" s="6" t="s">
        <v>84</v>
      </c>
      <c r="B106" s="47">
        <v>718</v>
      </c>
      <c r="C106" s="84">
        <v>686</v>
      </c>
      <c r="D106" s="14">
        <v>560</v>
      </c>
      <c r="E106" s="14">
        <v>395</v>
      </c>
      <c r="F106" s="36">
        <v>165</v>
      </c>
      <c r="G106" s="84">
        <v>126</v>
      </c>
      <c r="H106" s="67">
        <v>32</v>
      </c>
    </row>
    <row r="107" spans="1:8" x14ac:dyDescent="0.2">
      <c r="A107" s="6" t="s">
        <v>85</v>
      </c>
      <c r="B107" s="47">
        <v>843</v>
      </c>
      <c r="C107" s="84">
        <v>781</v>
      </c>
      <c r="D107" s="14">
        <v>717</v>
      </c>
      <c r="E107" s="14">
        <v>322</v>
      </c>
      <c r="F107" s="36">
        <v>395</v>
      </c>
      <c r="G107" s="84">
        <v>64</v>
      </c>
      <c r="H107" s="67">
        <v>62</v>
      </c>
    </row>
    <row r="108" spans="1:8" x14ac:dyDescent="0.2">
      <c r="A108" s="6" t="s">
        <v>86</v>
      </c>
      <c r="B108" s="47">
        <v>617</v>
      </c>
      <c r="C108" s="84">
        <v>594</v>
      </c>
      <c r="D108" s="14">
        <v>526</v>
      </c>
      <c r="E108" s="14">
        <v>361</v>
      </c>
      <c r="F108" s="36">
        <v>165</v>
      </c>
      <c r="G108" s="84">
        <v>68</v>
      </c>
      <c r="H108" s="67">
        <v>23</v>
      </c>
    </row>
    <row r="109" spans="1:8" x14ac:dyDescent="0.2">
      <c r="A109" s="6" t="s">
        <v>90</v>
      </c>
      <c r="B109" s="47">
        <v>1198</v>
      </c>
      <c r="C109" s="84">
        <v>1122</v>
      </c>
      <c r="D109" s="14">
        <v>1042</v>
      </c>
      <c r="E109" s="14">
        <v>566</v>
      </c>
      <c r="F109" s="36">
        <v>476</v>
      </c>
      <c r="G109" s="84">
        <v>80</v>
      </c>
      <c r="H109" s="67">
        <v>76</v>
      </c>
    </row>
    <row r="110" spans="1:8" x14ac:dyDescent="0.2">
      <c r="A110" s="5" t="str">
        <f>VLOOKUP("&lt;Zeilentitel_12&gt;",Uebersetzungen!$B$3:$E$107,Uebersetzungen!$B$2+1,FALSE)</f>
        <v>Region Viamala</v>
      </c>
      <c r="B110" s="41">
        <v>6124</v>
      </c>
      <c r="C110" s="83">
        <v>5526</v>
      </c>
      <c r="D110" s="8">
        <v>4812</v>
      </c>
      <c r="E110" s="8">
        <v>3359</v>
      </c>
      <c r="F110" s="40">
        <v>1453</v>
      </c>
      <c r="G110" s="83">
        <v>714</v>
      </c>
      <c r="H110" s="66">
        <v>598</v>
      </c>
    </row>
    <row r="111" spans="1:8" x14ac:dyDescent="0.2">
      <c r="A111" s="6" t="s">
        <v>13</v>
      </c>
      <c r="B111" s="47">
        <v>124</v>
      </c>
      <c r="C111" s="84">
        <v>118</v>
      </c>
      <c r="D111" s="14">
        <v>110</v>
      </c>
      <c r="E111" s="14">
        <v>75</v>
      </c>
      <c r="F111" s="36">
        <v>35</v>
      </c>
      <c r="G111" s="84">
        <v>8</v>
      </c>
      <c r="H111" s="67">
        <v>6</v>
      </c>
    </row>
    <row r="112" spans="1:8" x14ac:dyDescent="0.2">
      <c r="A112" s="6" t="s">
        <v>14</v>
      </c>
      <c r="B112" s="47">
        <v>107</v>
      </c>
      <c r="C112" s="84">
        <v>96</v>
      </c>
      <c r="D112" s="14">
        <v>82</v>
      </c>
      <c r="E112" s="14">
        <v>63</v>
      </c>
      <c r="F112" s="36">
        <v>19</v>
      </c>
      <c r="G112" s="84">
        <v>14</v>
      </c>
      <c r="H112" s="67">
        <v>11</v>
      </c>
    </row>
    <row r="113" spans="1:8" x14ac:dyDescent="0.2">
      <c r="A113" s="6" t="s">
        <v>15</v>
      </c>
      <c r="B113" s="47">
        <v>366</v>
      </c>
      <c r="C113" s="84">
        <v>348</v>
      </c>
      <c r="D113" s="14">
        <v>316</v>
      </c>
      <c r="E113" s="14">
        <v>229</v>
      </c>
      <c r="F113" s="36">
        <v>87</v>
      </c>
      <c r="G113" s="84">
        <v>32</v>
      </c>
      <c r="H113" s="67">
        <v>18</v>
      </c>
    </row>
    <row r="114" spans="1:8" x14ac:dyDescent="0.2">
      <c r="A114" s="6" t="s">
        <v>16</v>
      </c>
      <c r="B114" s="47">
        <v>290</v>
      </c>
      <c r="C114" s="84">
        <v>277</v>
      </c>
      <c r="D114" s="14">
        <v>258</v>
      </c>
      <c r="E114" s="14">
        <v>169</v>
      </c>
      <c r="F114" s="36">
        <v>89</v>
      </c>
      <c r="G114" s="84">
        <v>19</v>
      </c>
      <c r="H114" s="67">
        <v>13</v>
      </c>
    </row>
    <row r="115" spans="1:8" x14ac:dyDescent="0.2">
      <c r="A115" s="6" t="s">
        <v>17</v>
      </c>
      <c r="B115" s="47">
        <v>1034</v>
      </c>
      <c r="C115" s="84">
        <v>941</v>
      </c>
      <c r="D115" s="14">
        <v>816</v>
      </c>
      <c r="E115" s="14">
        <v>583</v>
      </c>
      <c r="F115" s="36">
        <v>233</v>
      </c>
      <c r="G115" s="84">
        <v>125</v>
      </c>
      <c r="H115" s="67">
        <v>93</v>
      </c>
    </row>
    <row r="116" spans="1:8" x14ac:dyDescent="0.2">
      <c r="A116" s="6" t="s">
        <v>18</v>
      </c>
      <c r="B116" s="47">
        <v>131</v>
      </c>
      <c r="C116" s="84">
        <v>117</v>
      </c>
      <c r="D116" s="14">
        <v>93</v>
      </c>
      <c r="E116" s="14">
        <v>71</v>
      </c>
      <c r="F116" s="36">
        <v>22</v>
      </c>
      <c r="G116" s="84">
        <v>24</v>
      </c>
      <c r="H116" s="67">
        <v>14</v>
      </c>
    </row>
    <row r="117" spans="1:8" x14ac:dyDescent="0.2">
      <c r="A117" s="6" t="s">
        <v>19</v>
      </c>
      <c r="B117" s="47">
        <v>182</v>
      </c>
      <c r="C117" s="84">
        <v>178</v>
      </c>
      <c r="D117" s="14">
        <v>169</v>
      </c>
      <c r="E117" s="14">
        <v>121</v>
      </c>
      <c r="F117" s="36">
        <v>48</v>
      </c>
      <c r="G117" s="84">
        <v>9</v>
      </c>
      <c r="H117" s="67">
        <v>4</v>
      </c>
    </row>
    <row r="118" spans="1:8" x14ac:dyDescent="0.2">
      <c r="A118" s="6" t="s">
        <v>20</v>
      </c>
      <c r="B118" s="47">
        <v>664</v>
      </c>
      <c r="C118" s="84">
        <v>606</v>
      </c>
      <c r="D118" s="14">
        <v>529</v>
      </c>
      <c r="E118" s="14">
        <v>308</v>
      </c>
      <c r="F118" s="36">
        <v>221</v>
      </c>
      <c r="G118" s="84">
        <v>77</v>
      </c>
      <c r="H118" s="67">
        <v>58</v>
      </c>
    </row>
    <row r="119" spans="1:8" x14ac:dyDescent="0.2">
      <c r="A119" s="6" t="s">
        <v>21</v>
      </c>
      <c r="B119" s="47">
        <v>211</v>
      </c>
      <c r="C119" s="84">
        <v>175</v>
      </c>
      <c r="D119" s="14">
        <v>103</v>
      </c>
      <c r="E119" s="14">
        <v>83</v>
      </c>
      <c r="F119" s="36">
        <v>20</v>
      </c>
      <c r="G119" s="84">
        <v>72</v>
      </c>
      <c r="H119" s="67">
        <v>36</v>
      </c>
    </row>
    <row r="120" spans="1:8" x14ac:dyDescent="0.2">
      <c r="A120" s="6" t="s">
        <v>22</v>
      </c>
      <c r="B120" s="47">
        <v>190</v>
      </c>
      <c r="C120" s="84">
        <v>183</v>
      </c>
      <c r="D120" s="14">
        <v>169</v>
      </c>
      <c r="E120" s="14">
        <v>128</v>
      </c>
      <c r="F120" s="36">
        <v>41</v>
      </c>
      <c r="G120" s="84">
        <v>14</v>
      </c>
      <c r="H120" s="67">
        <v>7</v>
      </c>
    </row>
    <row r="121" spans="1:8" x14ac:dyDescent="0.2">
      <c r="A121" s="6" t="s">
        <v>24</v>
      </c>
      <c r="B121" s="47">
        <v>915</v>
      </c>
      <c r="C121" s="84">
        <v>880</v>
      </c>
      <c r="D121" s="14">
        <v>771</v>
      </c>
      <c r="E121" s="14">
        <v>547</v>
      </c>
      <c r="F121" s="36">
        <v>224</v>
      </c>
      <c r="G121" s="84">
        <v>109</v>
      </c>
      <c r="H121" s="67">
        <v>35</v>
      </c>
    </row>
    <row r="122" spans="1:8" x14ac:dyDescent="0.2">
      <c r="A122" s="6" t="s">
        <v>25</v>
      </c>
      <c r="B122" s="47">
        <v>172</v>
      </c>
      <c r="C122" s="84">
        <v>156</v>
      </c>
      <c r="D122" s="14">
        <v>139</v>
      </c>
      <c r="E122" s="14">
        <v>111</v>
      </c>
      <c r="F122" s="36">
        <v>28</v>
      </c>
      <c r="G122" s="84">
        <v>17</v>
      </c>
      <c r="H122" s="67">
        <v>16</v>
      </c>
    </row>
    <row r="123" spans="1:8" x14ac:dyDescent="0.2">
      <c r="A123" s="6" t="s">
        <v>26</v>
      </c>
      <c r="B123" s="47">
        <v>102</v>
      </c>
      <c r="C123" s="84">
        <v>70</v>
      </c>
      <c r="D123" s="14">
        <v>58</v>
      </c>
      <c r="E123" s="14">
        <v>34</v>
      </c>
      <c r="F123" s="36">
        <v>24</v>
      </c>
      <c r="G123" s="84">
        <v>12</v>
      </c>
      <c r="H123" s="67">
        <v>32</v>
      </c>
    </row>
    <row r="124" spans="1:8" x14ac:dyDescent="0.2">
      <c r="A124" s="6" t="s">
        <v>27</v>
      </c>
      <c r="B124" s="47">
        <v>501</v>
      </c>
      <c r="C124" s="84">
        <v>431</v>
      </c>
      <c r="D124" s="14">
        <v>372</v>
      </c>
      <c r="E124" s="14">
        <v>252</v>
      </c>
      <c r="F124" s="36">
        <v>120</v>
      </c>
      <c r="G124" s="84">
        <v>59</v>
      </c>
      <c r="H124" s="67">
        <v>70</v>
      </c>
    </row>
    <row r="125" spans="1:8" x14ac:dyDescent="0.2">
      <c r="A125" s="6" t="s">
        <v>28</v>
      </c>
      <c r="B125" s="47">
        <v>23</v>
      </c>
      <c r="C125" s="84">
        <v>23</v>
      </c>
      <c r="D125" s="14">
        <v>19</v>
      </c>
      <c r="E125" s="14">
        <v>17</v>
      </c>
      <c r="F125" s="36">
        <v>2</v>
      </c>
      <c r="G125" s="84">
        <v>4</v>
      </c>
      <c r="H125" s="67">
        <v>0</v>
      </c>
    </row>
    <row r="126" spans="1:8" x14ac:dyDescent="0.2">
      <c r="A126" s="6" t="s">
        <v>29</v>
      </c>
      <c r="B126" s="47">
        <v>199</v>
      </c>
      <c r="C126" s="84">
        <v>137</v>
      </c>
      <c r="D126" s="14">
        <v>118</v>
      </c>
      <c r="E126" s="14">
        <v>71</v>
      </c>
      <c r="F126" s="36">
        <v>47</v>
      </c>
      <c r="G126" s="84">
        <v>19</v>
      </c>
      <c r="H126" s="67">
        <v>62</v>
      </c>
    </row>
    <row r="127" spans="1:8" x14ac:dyDescent="0.2">
      <c r="A127" s="6" t="s">
        <v>30</v>
      </c>
      <c r="B127" s="47">
        <v>158</v>
      </c>
      <c r="C127" s="84">
        <v>140</v>
      </c>
      <c r="D127" s="14">
        <v>130</v>
      </c>
      <c r="E127" s="14">
        <v>123</v>
      </c>
      <c r="F127" s="36">
        <v>7</v>
      </c>
      <c r="G127" s="84">
        <v>10</v>
      </c>
      <c r="H127" s="67">
        <v>18</v>
      </c>
    </row>
    <row r="128" spans="1:8" x14ac:dyDescent="0.2">
      <c r="A128" s="6" t="s">
        <v>92</v>
      </c>
      <c r="B128" s="47">
        <v>378</v>
      </c>
      <c r="C128" s="84">
        <v>335</v>
      </c>
      <c r="D128" s="14">
        <v>282</v>
      </c>
      <c r="E128" s="14">
        <v>143</v>
      </c>
      <c r="F128" s="36">
        <v>139</v>
      </c>
      <c r="G128" s="84">
        <v>53</v>
      </c>
      <c r="H128" s="67">
        <v>43</v>
      </c>
    </row>
    <row r="129" spans="1:8" x14ac:dyDescent="0.2">
      <c r="A129" s="6" t="s">
        <v>101</v>
      </c>
      <c r="B129" s="47">
        <v>377</v>
      </c>
      <c r="C129" s="84">
        <v>315</v>
      </c>
      <c r="D129" s="14">
        <v>278</v>
      </c>
      <c r="E129" s="14">
        <v>231</v>
      </c>
      <c r="F129" s="36">
        <v>47</v>
      </c>
      <c r="G129" s="84">
        <v>37</v>
      </c>
      <c r="H129" s="67">
        <v>62</v>
      </c>
    </row>
    <row r="130" spans="1:8" x14ac:dyDescent="0.2">
      <c r="A130" s="6"/>
      <c r="B130" s="56"/>
      <c r="C130" s="85"/>
      <c r="D130" s="42"/>
      <c r="E130" s="42"/>
      <c r="F130" s="43"/>
      <c r="G130" s="85"/>
      <c r="H130" s="68"/>
    </row>
    <row r="131" spans="1:8" x14ac:dyDescent="0.2">
      <c r="A131" s="13" t="str">
        <f>VLOOKUP("&lt;Zeilentitel_1&gt;",Uebersetzungen!$B$3:$E$107,Uebersetzungen!$B$2+1,FALSE)</f>
        <v>GRAUBÜNDEN</v>
      </c>
      <c r="B131" s="44">
        <v>75586</v>
      </c>
      <c r="C131" s="86">
        <v>70072</v>
      </c>
      <c r="D131" s="45">
        <v>62544</v>
      </c>
      <c r="E131" s="45">
        <v>38054</v>
      </c>
      <c r="F131" s="46">
        <v>24490</v>
      </c>
      <c r="G131" s="86">
        <v>7528</v>
      </c>
      <c r="H131" s="69">
        <v>5514</v>
      </c>
    </row>
    <row r="132" spans="1:8" x14ac:dyDescent="0.2">
      <c r="A132" s="11" t="str">
        <f>VLOOKUP("&lt;Zeilentitel_2&gt;",Uebersetzungen!$B$3:$E$107,Uebersetzungen!$B$2+1,FALSE)</f>
        <v>Region Albula</v>
      </c>
      <c r="B132" s="47">
        <v>6187</v>
      </c>
      <c r="C132" s="84">
        <v>5676</v>
      </c>
      <c r="D132" s="14">
        <v>5113</v>
      </c>
      <c r="E132" s="14">
        <v>3019</v>
      </c>
      <c r="F132" s="36">
        <v>2094</v>
      </c>
      <c r="G132" s="84">
        <v>563</v>
      </c>
      <c r="H132" s="67">
        <v>511</v>
      </c>
    </row>
    <row r="133" spans="1:8" x14ac:dyDescent="0.2">
      <c r="A133" s="11" t="str">
        <f>VLOOKUP("&lt;Zeilentitel_3&gt;",Uebersetzungen!$B$3:$E$107,Uebersetzungen!$B$2+1,FALSE)</f>
        <v>Region Bernina</v>
      </c>
      <c r="B133" s="47">
        <v>2229</v>
      </c>
      <c r="C133" s="84">
        <v>2075</v>
      </c>
      <c r="D133" s="14">
        <v>1634</v>
      </c>
      <c r="E133" s="14">
        <v>994</v>
      </c>
      <c r="F133" s="36">
        <v>640</v>
      </c>
      <c r="G133" s="84">
        <v>441</v>
      </c>
      <c r="H133" s="67">
        <v>154</v>
      </c>
    </row>
    <row r="134" spans="1:8" x14ac:dyDescent="0.2">
      <c r="A134" s="11" t="str">
        <f>VLOOKUP("&lt;Zeilentitel_4&gt;",Uebersetzungen!$B$3:$E$107,Uebersetzungen!$B$2+1,FALSE)</f>
        <v>Region Engiadina Bassa/Val Müstair</v>
      </c>
      <c r="B134" s="47">
        <v>4830</v>
      </c>
      <c r="C134" s="84">
        <v>4089</v>
      </c>
      <c r="D134" s="14">
        <v>3518</v>
      </c>
      <c r="E134" s="14">
        <v>1820</v>
      </c>
      <c r="F134" s="36">
        <v>1698</v>
      </c>
      <c r="G134" s="84">
        <v>571</v>
      </c>
      <c r="H134" s="67">
        <v>741</v>
      </c>
    </row>
    <row r="135" spans="1:8" x14ac:dyDescent="0.2">
      <c r="A135" s="11" t="str">
        <f>VLOOKUP("&lt;Zeilentitel_5&gt;",Uebersetzungen!$B$3:$E$107,Uebersetzungen!$B$2+1,FALSE)</f>
        <v>Region Imboden</v>
      </c>
      <c r="B135" s="47">
        <v>6013</v>
      </c>
      <c r="C135" s="84">
        <v>5783</v>
      </c>
      <c r="D135" s="14">
        <v>5430</v>
      </c>
      <c r="E135" s="14">
        <v>3261</v>
      </c>
      <c r="F135" s="36">
        <v>2169</v>
      </c>
      <c r="G135" s="84">
        <v>353</v>
      </c>
      <c r="H135" s="67">
        <v>230</v>
      </c>
    </row>
    <row r="136" spans="1:8" x14ac:dyDescent="0.2">
      <c r="A136" s="11" t="str">
        <f>VLOOKUP("&lt;Zeilentitel_6&gt;",Uebersetzungen!$B$3:$E$107,Uebersetzungen!$B$2+1,FALSE)</f>
        <v>Region Landquart</v>
      </c>
      <c r="B136" s="47">
        <v>6034</v>
      </c>
      <c r="C136" s="84">
        <v>5748</v>
      </c>
      <c r="D136" s="14">
        <v>5237</v>
      </c>
      <c r="E136" s="14">
        <v>3410</v>
      </c>
      <c r="F136" s="36">
        <v>1827</v>
      </c>
      <c r="G136" s="84">
        <v>511</v>
      </c>
      <c r="H136" s="67">
        <v>286</v>
      </c>
    </row>
    <row r="137" spans="1:8" x14ac:dyDescent="0.2">
      <c r="A137" s="11" t="str">
        <f>VLOOKUP("&lt;Zeilentitel_7&gt;",Uebersetzungen!$B$3:$E$107,Uebersetzungen!$B$2+1,FALSE)</f>
        <v>Region Maloja</v>
      </c>
      <c r="B137" s="47">
        <v>6125</v>
      </c>
      <c r="C137" s="84">
        <v>5535</v>
      </c>
      <c r="D137" s="14">
        <v>4944</v>
      </c>
      <c r="E137" s="14">
        <v>2150</v>
      </c>
      <c r="F137" s="36">
        <v>2794</v>
      </c>
      <c r="G137" s="84">
        <v>591</v>
      </c>
      <c r="H137" s="67">
        <v>590</v>
      </c>
    </row>
    <row r="138" spans="1:8" x14ac:dyDescent="0.2">
      <c r="A138" s="11" t="str">
        <f>VLOOKUP("&lt;Zeilentitel_8&gt;",Uebersetzungen!$B$3:$E$107,Uebersetzungen!$B$2+1,FALSE)</f>
        <v>Region Moesa</v>
      </c>
      <c r="B138" s="47">
        <v>5963</v>
      </c>
      <c r="C138" s="84">
        <v>5677</v>
      </c>
      <c r="D138" s="14">
        <v>5412</v>
      </c>
      <c r="E138" s="14">
        <v>4518</v>
      </c>
      <c r="F138" s="36">
        <v>894</v>
      </c>
      <c r="G138" s="84">
        <v>265</v>
      </c>
      <c r="H138" s="67">
        <v>286</v>
      </c>
    </row>
    <row r="139" spans="1:8" x14ac:dyDescent="0.2">
      <c r="A139" s="11" t="str">
        <f>VLOOKUP("&lt;Zeilentitel_9&gt;",Uebersetzungen!$B$3:$E$107,Uebersetzungen!$B$2+1,FALSE)</f>
        <v>Region Plessur</v>
      </c>
      <c r="B139" s="47">
        <v>8522</v>
      </c>
      <c r="C139" s="84">
        <v>7838</v>
      </c>
      <c r="D139" s="14">
        <v>7210</v>
      </c>
      <c r="E139" s="14">
        <v>4070</v>
      </c>
      <c r="F139" s="36">
        <v>3140</v>
      </c>
      <c r="G139" s="84">
        <v>628</v>
      </c>
      <c r="H139" s="67">
        <v>684</v>
      </c>
    </row>
    <row r="140" spans="1:8" x14ac:dyDescent="0.2">
      <c r="A140" s="11" t="str">
        <f>VLOOKUP("&lt;Zeilentitel_10&gt;",Uebersetzungen!$B$3:$E$107,Uebersetzungen!$B$2+1,FALSE)</f>
        <v>Region Prättigau/Davos</v>
      </c>
      <c r="B140" s="47">
        <v>11264</v>
      </c>
      <c r="C140" s="84">
        <v>10462</v>
      </c>
      <c r="D140" s="14">
        <v>8964</v>
      </c>
      <c r="E140" s="14">
        <v>5587</v>
      </c>
      <c r="F140" s="36">
        <v>3377</v>
      </c>
      <c r="G140" s="84">
        <v>1498</v>
      </c>
      <c r="H140" s="67">
        <v>802</v>
      </c>
    </row>
    <row r="141" spans="1:8" x14ac:dyDescent="0.2">
      <c r="A141" s="11" t="str">
        <f>VLOOKUP("&lt;Zeilentitel_11&gt;",Uebersetzungen!$B$3:$E$107,Uebersetzungen!$B$2+1,FALSE)</f>
        <v>Region Surselva</v>
      </c>
      <c r="B141" s="47">
        <v>12295</v>
      </c>
      <c r="C141" s="84">
        <v>11663</v>
      </c>
      <c r="D141" s="14">
        <v>10270</v>
      </c>
      <c r="E141" s="14">
        <v>5866</v>
      </c>
      <c r="F141" s="36">
        <v>4404</v>
      </c>
      <c r="G141" s="84">
        <v>1393</v>
      </c>
      <c r="H141" s="67">
        <v>632</v>
      </c>
    </row>
    <row r="142" spans="1:8" ht="13.5" thickBot="1" x14ac:dyDescent="0.25">
      <c r="A142" s="12" t="str">
        <f>VLOOKUP("&lt;Zeilentitel_12&gt;",Uebersetzungen!$B$3:$E$107,Uebersetzungen!$B$2+1,FALSE)</f>
        <v>Region Viamala</v>
      </c>
      <c r="B142" s="52">
        <v>6124</v>
      </c>
      <c r="C142" s="87">
        <v>5526</v>
      </c>
      <c r="D142" s="48">
        <v>4812</v>
      </c>
      <c r="E142" s="48">
        <v>3359</v>
      </c>
      <c r="F142" s="49">
        <v>1453</v>
      </c>
      <c r="G142" s="87">
        <v>714</v>
      </c>
      <c r="H142" s="70">
        <v>598</v>
      </c>
    </row>
    <row r="143" spans="1:8" x14ac:dyDescent="0.2">
      <c r="B143" s="14"/>
      <c r="C143" s="14"/>
      <c r="D143" s="14"/>
      <c r="E143" s="14"/>
      <c r="F143" s="14"/>
      <c r="G143" s="14"/>
    </row>
    <row r="144" spans="1:8" ht="25.5" customHeight="1" x14ac:dyDescent="0.2">
      <c r="A144" s="97" t="str">
        <f>VLOOKUP("&lt;Legende_1&gt;",Uebersetzungen!$B$3:$E$107,Uebersetzungen!$B$2+1,FALSE)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4" s="97"/>
      <c r="C144" s="97"/>
      <c r="D144" s="97"/>
      <c r="E144" s="97"/>
      <c r="F144" s="97"/>
      <c r="G144" s="97"/>
      <c r="H144" s="97"/>
    </row>
    <row r="146" spans="1:1" x14ac:dyDescent="0.2">
      <c r="A146" s="4" t="str">
        <f>VLOOKUP("&lt;Quelle_1&gt;",Uebersetzungen!$B$3:$E$60,Uebersetzungen!$B$2+1,FALSE)</f>
        <v>Quelle: BFS (Gebäude- und Wohnungsstatistik)</v>
      </c>
    </row>
    <row r="147" spans="1:1" x14ac:dyDescent="0.2">
      <c r="A147" s="3" t="str">
        <f>VLOOKUP("&lt;Aktualisierung&gt;",Uebersetzungen!$B$3:$E$60,Uebersetzungen!$B$2+1,FALSE)</f>
        <v>Letztmals aktualisiert am: 15.09.2026</v>
      </c>
    </row>
  </sheetData>
  <sheetProtection sheet="1" objects="1" scenarios="1"/>
  <mergeCells count="7">
    <mergeCell ref="A7:B7"/>
    <mergeCell ref="A9:G9"/>
    <mergeCell ref="B13:G13"/>
    <mergeCell ref="A144:H144"/>
    <mergeCell ref="H14:H16"/>
    <mergeCell ref="C15:C16"/>
    <mergeCell ref="G15:G16"/>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4</xdr:col>
                    <xdr:colOff>0</xdr:colOff>
                    <xdr:row>1</xdr:row>
                    <xdr:rowOff>114300</xdr:rowOff>
                  </from>
                  <to>
                    <xdr:col>4</xdr:col>
                    <xdr:colOff>990600</xdr:colOff>
                    <xdr:row>2</xdr:row>
                    <xdr:rowOff>142875</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4</xdr:col>
                    <xdr:colOff>0</xdr:colOff>
                    <xdr:row>2</xdr:row>
                    <xdr:rowOff>104775</xdr:rowOff>
                  </from>
                  <to>
                    <xdr:col>5</xdr:col>
                    <xdr:colOff>200025</xdr:colOff>
                    <xdr:row>3</xdr:row>
                    <xdr:rowOff>114300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4</xdr:col>
                    <xdr:colOff>0</xdr:colOff>
                    <xdr:row>3</xdr:row>
                    <xdr:rowOff>66675</xdr:rowOff>
                  </from>
                  <to>
                    <xdr:col>4</xdr:col>
                    <xdr:colOff>990600</xdr:colOff>
                    <xdr:row>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5"/>
  <sheetViews>
    <sheetView zoomScaleNormal="100" workbookViewId="0"/>
  </sheetViews>
  <sheetFormatPr baseColWidth="10" defaultRowHeight="12.75" x14ac:dyDescent="0.2"/>
  <cols>
    <col min="1" max="1" width="33.5703125" style="3" customWidth="1"/>
    <col min="2" max="7" width="16" style="3" customWidth="1"/>
    <col min="8" max="8" width="16" style="58" customWidth="1"/>
    <col min="9" max="10" width="16" style="3" customWidth="1"/>
    <col min="11" max="16384" width="11.42578125" style="3"/>
  </cols>
  <sheetData>
    <row r="1" spans="1:10" s="1" customFormat="1" x14ac:dyDescent="0.2">
      <c r="H1" s="57"/>
    </row>
    <row r="2" spans="1:10" s="1" customFormat="1" ht="15.75" x14ac:dyDescent="0.25">
      <c r="B2" s="9"/>
      <c r="C2" s="3"/>
      <c r="D2" s="3"/>
      <c r="E2" s="3"/>
      <c r="F2" s="3"/>
      <c r="G2" s="3"/>
      <c r="H2" s="58"/>
    </row>
    <row r="3" spans="1:10" s="1" customFormat="1" ht="15.75" x14ac:dyDescent="0.25">
      <c r="B3" s="9"/>
      <c r="C3" s="3"/>
      <c r="D3" s="3"/>
      <c r="E3" s="3"/>
      <c r="F3" s="3"/>
      <c r="G3" s="3"/>
      <c r="H3" s="58"/>
    </row>
    <row r="4" spans="1:10" s="1" customFormat="1" ht="15.75" x14ac:dyDescent="0.25">
      <c r="B4" s="9"/>
      <c r="C4" s="3"/>
      <c r="D4" s="3"/>
      <c r="E4" s="3"/>
      <c r="F4" s="3"/>
      <c r="G4" s="3"/>
      <c r="H4" s="58"/>
    </row>
    <row r="5" spans="1:10" s="1" customFormat="1" x14ac:dyDescent="0.2">
      <c r="H5" s="57"/>
    </row>
    <row r="6" spans="1:10" s="1" customFormat="1" ht="6" customHeight="1" x14ac:dyDescent="0.2">
      <c r="H6" s="57"/>
    </row>
    <row r="7" spans="1:10" s="1" customFormat="1" ht="15.75" customHeight="1" x14ac:dyDescent="0.2">
      <c r="A7" s="92" t="str">
        <f>VLOOKUP("&lt;Fachbereich&gt;",Uebersetzungen!$B$3:$E$107,Uebersetzungen!$B$2+1,FALSE)</f>
        <v>Daten &amp; Statistik</v>
      </c>
      <c r="B7" s="92"/>
      <c r="C7" s="2"/>
      <c r="D7" s="2"/>
      <c r="E7" s="2"/>
      <c r="F7" s="2"/>
      <c r="G7" s="2"/>
      <c r="H7" s="59"/>
    </row>
    <row r="8" spans="1:10" s="1" customFormat="1" ht="15.75" customHeight="1" x14ac:dyDescent="0.2">
      <c r="B8" s="15"/>
      <c r="C8" s="2"/>
      <c r="D8" s="2"/>
      <c r="E8" s="2"/>
      <c r="F8" s="2"/>
      <c r="G8" s="2"/>
      <c r="H8" s="59"/>
    </row>
    <row r="9" spans="1:10" s="1" customFormat="1" ht="15.75" customHeight="1" x14ac:dyDescent="0.25">
      <c r="A9" s="93" t="str">
        <f>VLOOKUP("&lt;T2Titel&gt;",Uebersetzungen!$B$3:$E$332,Uebersetzungen!$B$2+1,FALSE)</f>
        <v>Gebäude nach Kategorie, Bauperiode und Gemeinde, 2025</v>
      </c>
      <c r="B9" s="94"/>
      <c r="C9" s="94"/>
      <c r="D9" s="94"/>
      <c r="E9" s="94"/>
      <c r="F9" s="94"/>
      <c r="G9" s="94"/>
      <c r="H9" s="57"/>
    </row>
    <row r="10" spans="1:10" s="4" customFormat="1" x14ac:dyDescent="0.2">
      <c r="A10" s="28" t="str">
        <f>VLOOKUP("&lt;T2UTitel&gt;",Uebersetzungen!$B$3:$E$107,Uebersetzungen!$B$2+1,FALSE)</f>
        <v>(Gemeindestand 2025: 100 Gemeinden)</v>
      </c>
      <c r="B10" s="29"/>
      <c r="C10" s="30"/>
      <c r="D10" s="30"/>
      <c r="E10" s="30"/>
      <c r="F10" s="31"/>
      <c r="H10" s="60"/>
    </row>
    <row r="11" spans="1:10" s="4" customFormat="1" x14ac:dyDescent="0.2">
      <c r="A11" s="28"/>
      <c r="B11" s="29"/>
      <c r="C11" s="30"/>
      <c r="D11" s="30"/>
      <c r="E11" s="30"/>
      <c r="F11" s="31"/>
      <c r="H11" s="60"/>
    </row>
    <row r="12" spans="1:10" s="4" customFormat="1" ht="13.5" thickBot="1" x14ac:dyDescent="0.25">
      <c r="A12" s="28"/>
      <c r="B12" s="29"/>
      <c r="C12" s="30"/>
      <c r="D12" s="30"/>
      <c r="E12" s="30"/>
      <c r="F12" s="31"/>
      <c r="H12" s="60"/>
    </row>
    <row r="13" spans="1:10" s="34" customFormat="1" ht="14.25" customHeight="1" x14ac:dyDescent="0.2">
      <c r="A13" s="33"/>
      <c r="B13" s="104" t="str">
        <f>VLOOKUP("&lt;T2SpaltenTitel_1&gt;",Uebersetzungen!$B$3:$E$335,Uebersetzungen!$B$2+1,FALSE)</f>
        <v>Gebäude mit Wohnnutzung</v>
      </c>
      <c r="C13" s="88" t="str">
        <f>VLOOKUP("&lt;T2SpaltenTitel_2&gt;",Uebersetzungen!$B$3:$E$335,Uebersetzungen!$B$2+1,FALSE)</f>
        <v>Gebäudekategorie</v>
      </c>
      <c r="D13" s="89"/>
      <c r="E13" s="89"/>
      <c r="F13" s="90"/>
      <c r="G13" s="88" t="str">
        <f>VLOOKUP("&lt;T2SpaltenTitel_3&gt;",Uebersetzungen!$B$3:$E$420,Uebersetzungen!$B$2+1,FALSE)</f>
        <v>Bauperiode</v>
      </c>
      <c r="H13" s="89"/>
      <c r="I13" s="89"/>
      <c r="J13" s="91"/>
    </row>
    <row r="14" spans="1:10" s="34" customFormat="1" ht="42.75" customHeight="1" x14ac:dyDescent="0.2">
      <c r="A14" s="35"/>
      <c r="B14" s="103"/>
      <c r="C14" s="62" t="str">
        <f>VLOOKUP("&lt;T2SpaltenTitel_2.1&gt;",Uebersetzungen!$B$3:$E$335,Uebersetzungen!$B$2+1,FALSE)</f>
        <v>Einfamilienhäuser</v>
      </c>
      <c r="D14" s="54" t="str">
        <f>VLOOKUP("&lt;T2SpaltenTitel_2.2&gt;",Uebersetzungen!$B$3:$E$335,Uebersetzungen!$B$2+1,FALSE)</f>
        <v>Mehrfamilienhäuser</v>
      </c>
      <c r="E14" s="54" t="str">
        <f>VLOOKUP("&lt;T2SpaltenTitel_2.3&gt;",Uebersetzungen!$B$3:$E$335,Uebersetzungen!$B$2+1,FALSE)</f>
        <v>Wohngebäude mit Nebennutzung</v>
      </c>
      <c r="F14" s="55" t="str">
        <f>VLOOKUP("&lt;T2SpaltenTitel_2.4&gt;",Uebersetzungen!$B$3:$E$335,Uebersetzungen!$B$2+1,FALSE)</f>
        <v>Gebäude mit teilweiser Wohnnutzung</v>
      </c>
      <c r="G14" s="62" t="str">
        <f>VLOOKUP("&lt;T2SpaltenTitel_3.1&gt;",Uebersetzungen!$B$3:$E$344,Uebersetzungen!$B$2+1,FALSE)</f>
        <v>vor 1946</v>
      </c>
      <c r="H14" s="54" t="str">
        <f>VLOOKUP("&lt;T2SpaltenTitel_3.2&gt;",Uebersetzungen!$B$3:$E$2330,Uebersetzungen!$B$2+1,FALSE)</f>
        <v>1946-1980</v>
      </c>
      <c r="I14" s="54" t="str">
        <f>VLOOKUP("&lt;T2SpaltenTitel_3.3&gt;",Uebersetzungen!$B$3:$E$344,Uebersetzungen!$B$2+1,FALSE)</f>
        <v>1981-2000</v>
      </c>
      <c r="J14" s="63" t="str">
        <f>VLOOKUP("&lt;T2SpaltenTitel_3.4&gt;",Uebersetzungen!$B$3:$E$344,Uebersetzungen!$B$2+1,FALSE)</f>
        <v>2001-2025</v>
      </c>
    </row>
    <row r="15" spans="1:10" x14ac:dyDescent="0.2">
      <c r="A15" s="10"/>
      <c r="B15" s="51"/>
      <c r="C15" s="47"/>
      <c r="D15" s="14"/>
      <c r="E15" s="14"/>
      <c r="F15" s="37"/>
      <c r="G15" s="47"/>
      <c r="H15" s="14"/>
      <c r="I15" s="14"/>
      <c r="J15" s="64"/>
    </row>
    <row r="16" spans="1:10" x14ac:dyDescent="0.2">
      <c r="A16" s="50" t="str">
        <f>VLOOKUP("&lt;Zeilentitel_1&gt;",Uebersetzungen!$B$3:$E$107,Uebersetzungen!$B$2+1,FALSE)</f>
        <v>GRAUBÜNDEN</v>
      </c>
      <c r="B16" s="39">
        <v>75586</v>
      </c>
      <c r="C16" s="39">
        <v>38054</v>
      </c>
      <c r="D16" s="7">
        <v>24490</v>
      </c>
      <c r="E16" s="7">
        <v>7528</v>
      </c>
      <c r="F16" s="38">
        <v>5514</v>
      </c>
      <c r="G16" s="39">
        <v>27003</v>
      </c>
      <c r="H16" s="7">
        <v>21158</v>
      </c>
      <c r="I16" s="7">
        <v>15096</v>
      </c>
      <c r="J16" s="65">
        <v>12329</v>
      </c>
    </row>
    <row r="17" spans="1:10" x14ac:dyDescent="0.2">
      <c r="A17" s="5" t="str">
        <f>VLOOKUP("&lt;Zeilentitel_2&gt;",Uebersetzungen!$B$3:$E$107,Uebersetzungen!$B$2+1,FALSE)</f>
        <v>Region Albula</v>
      </c>
      <c r="B17" s="41">
        <v>6187</v>
      </c>
      <c r="C17" s="41">
        <v>3019</v>
      </c>
      <c r="D17" s="8">
        <v>2094</v>
      </c>
      <c r="E17" s="8">
        <v>563</v>
      </c>
      <c r="F17" s="40">
        <v>511</v>
      </c>
      <c r="G17" s="41">
        <v>1968</v>
      </c>
      <c r="H17" s="8">
        <v>1990</v>
      </c>
      <c r="I17" s="8">
        <v>1360</v>
      </c>
      <c r="J17" s="66">
        <v>869</v>
      </c>
    </row>
    <row r="18" spans="1:10" x14ac:dyDescent="0.2">
      <c r="A18" s="6" t="s">
        <v>1</v>
      </c>
      <c r="B18" s="47">
        <v>1924</v>
      </c>
      <c r="C18" s="47">
        <v>925</v>
      </c>
      <c r="D18" s="14">
        <v>770</v>
      </c>
      <c r="E18" s="14">
        <v>101</v>
      </c>
      <c r="F18" s="36">
        <v>128</v>
      </c>
      <c r="G18" s="47">
        <v>290</v>
      </c>
      <c r="H18" s="14">
        <v>856</v>
      </c>
      <c r="I18" s="14">
        <v>449</v>
      </c>
      <c r="J18" s="67">
        <v>329</v>
      </c>
    </row>
    <row r="19" spans="1:10" x14ac:dyDescent="0.2">
      <c r="A19" s="6" t="s">
        <v>2</v>
      </c>
      <c r="B19" s="47">
        <v>376</v>
      </c>
      <c r="C19" s="47">
        <v>138</v>
      </c>
      <c r="D19" s="14">
        <v>197</v>
      </c>
      <c r="E19" s="14">
        <v>26</v>
      </c>
      <c r="F19" s="36">
        <v>15</v>
      </c>
      <c r="G19" s="47">
        <v>78</v>
      </c>
      <c r="H19" s="14">
        <v>114</v>
      </c>
      <c r="I19" s="14">
        <v>98</v>
      </c>
      <c r="J19" s="67">
        <v>86</v>
      </c>
    </row>
    <row r="20" spans="1:10" x14ac:dyDescent="0.2">
      <c r="A20" s="6" t="s">
        <v>94</v>
      </c>
      <c r="B20" s="47">
        <v>186</v>
      </c>
      <c r="C20" s="47">
        <v>113</v>
      </c>
      <c r="D20" s="14">
        <v>57</v>
      </c>
      <c r="E20" s="14">
        <v>7</v>
      </c>
      <c r="F20" s="36">
        <v>9</v>
      </c>
      <c r="G20" s="47">
        <v>91</v>
      </c>
      <c r="H20" s="14">
        <v>51</v>
      </c>
      <c r="I20" s="14">
        <v>37</v>
      </c>
      <c r="J20" s="67">
        <v>7</v>
      </c>
    </row>
    <row r="21" spans="1:10" x14ac:dyDescent="0.2">
      <c r="A21" s="6" t="s">
        <v>3</v>
      </c>
      <c r="B21" s="47">
        <v>902</v>
      </c>
      <c r="C21" s="47">
        <v>441</v>
      </c>
      <c r="D21" s="14">
        <v>224</v>
      </c>
      <c r="E21" s="14">
        <v>102</v>
      </c>
      <c r="F21" s="36">
        <v>135</v>
      </c>
      <c r="G21" s="47">
        <v>374</v>
      </c>
      <c r="H21" s="14">
        <v>229</v>
      </c>
      <c r="I21" s="14">
        <v>202</v>
      </c>
      <c r="J21" s="67">
        <v>97</v>
      </c>
    </row>
    <row r="22" spans="1:10" x14ac:dyDescent="0.2">
      <c r="A22" s="6" t="s">
        <v>88</v>
      </c>
      <c r="B22" s="47">
        <v>2009</v>
      </c>
      <c r="C22" s="47">
        <v>988</v>
      </c>
      <c r="D22" s="14">
        <v>678</v>
      </c>
      <c r="E22" s="14">
        <v>186</v>
      </c>
      <c r="F22" s="36">
        <v>157</v>
      </c>
      <c r="G22" s="47">
        <v>738</v>
      </c>
      <c r="H22" s="14">
        <v>522</v>
      </c>
      <c r="I22" s="14">
        <v>454</v>
      </c>
      <c r="J22" s="67">
        <v>295</v>
      </c>
    </row>
    <row r="23" spans="1:10" x14ac:dyDescent="0.2">
      <c r="A23" s="6" t="s">
        <v>91</v>
      </c>
      <c r="B23" s="47">
        <v>790</v>
      </c>
      <c r="C23" s="47">
        <v>414</v>
      </c>
      <c r="D23" s="14">
        <v>168</v>
      </c>
      <c r="E23" s="14">
        <v>141</v>
      </c>
      <c r="F23" s="36">
        <v>67</v>
      </c>
      <c r="G23" s="47">
        <v>397</v>
      </c>
      <c r="H23" s="14">
        <v>218</v>
      </c>
      <c r="I23" s="14">
        <v>120</v>
      </c>
      <c r="J23" s="67">
        <v>55</v>
      </c>
    </row>
    <row r="24" spans="1:10" x14ac:dyDescent="0.2">
      <c r="A24" s="5" t="str">
        <f>VLOOKUP("&lt;Zeilentitel_3&gt;",Uebersetzungen!$B$3:$E$107,Uebersetzungen!$B$2+1,FALSE)</f>
        <v>Region Bernina</v>
      </c>
      <c r="B24" s="41">
        <v>2229</v>
      </c>
      <c r="C24" s="41">
        <v>994</v>
      </c>
      <c r="D24" s="8">
        <v>640</v>
      </c>
      <c r="E24" s="8">
        <v>441</v>
      </c>
      <c r="F24" s="40">
        <v>154</v>
      </c>
      <c r="G24" s="41">
        <v>1171</v>
      </c>
      <c r="H24" s="8">
        <v>568</v>
      </c>
      <c r="I24" s="8">
        <v>308</v>
      </c>
      <c r="J24" s="66">
        <v>182</v>
      </c>
    </row>
    <row r="25" spans="1:10" x14ac:dyDescent="0.2">
      <c r="A25" s="6" t="s">
        <v>4</v>
      </c>
      <c r="B25" s="47">
        <v>621</v>
      </c>
      <c r="C25" s="47">
        <v>323</v>
      </c>
      <c r="D25" s="14">
        <v>135</v>
      </c>
      <c r="E25" s="14">
        <v>132</v>
      </c>
      <c r="F25" s="36">
        <v>31</v>
      </c>
      <c r="G25" s="47">
        <v>346</v>
      </c>
      <c r="H25" s="14">
        <v>179</v>
      </c>
      <c r="I25" s="14">
        <v>62</v>
      </c>
      <c r="J25" s="67">
        <v>34</v>
      </c>
    </row>
    <row r="26" spans="1:10" x14ac:dyDescent="0.2">
      <c r="A26" s="6" t="s">
        <v>5</v>
      </c>
      <c r="B26" s="47">
        <v>1608</v>
      </c>
      <c r="C26" s="47">
        <v>671</v>
      </c>
      <c r="D26" s="14">
        <v>505</v>
      </c>
      <c r="E26" s="14">
        <v>309</v>
      </c>
      <c r="F26" s="36">
        <v>123</v>
      </c>
      <c r="G26" s="47">
        <v>825</v>
      </c>
      <c r="H26" s="14">
        <v>389</v>
      </c>
      <c r="I26" s="14">
        <v>246</v>
      </c>
      <c r="J26" s="67">
        <v>148</v>
      </c>
    </row>
    <row r="27" spans="1:10" x14ac:dyDescent="0.2">
      <c r="A27" s="5" t="str">
        <f>VLOOKUP("&lt;Zeilentitel_4&gt;",Uebersetzungen!$B$3:$E$107,Uebersetzungen!$B$2+1,FALSE)</f>
        <v>Region Engiadina Bassa/Val Müstair</v>
      </c>
      <c r="B27" s="41">
        <v>4830</v>
      </c>
      <c r="C27" s="41">
        <v>1820</v>
      </c>
      <c r="D27" s="8">
        <v>1698</v>
      </c>
      <c r="E27" s="8">
        <v>571</v>
      </c>
      <c r="F27" s="40">
        <v>741</v>
      </c>
      <c r="G27" s="41">
        <v>2157</v>
      </c>
      <c r="H27" s="8">
        <v>1200</v>
      </c>
      <c r="I27" s="8">
        <v>792</v>
      </c>
      <c r="J27" s="66">
        <v>681</v>
      </c>
    </row>
    <row r="28" spans="1:10" x14ac:dyDescent="0.2">
      <c r="A28" s="6" t="s">
        <v>38</v>
      </c>
      <c r="B28" s="47">
        <v>721</v>
      </c>
      <c r="C28" s="47">
        <v>208</v>
      </c>
      <c r="D28" s="14">
        <v>212</v>
      </c>
      <c r="E28" s="14">
        <v>91</v>
      </c>
      <c r="F28" s="36">
        <v>210</v>
      </c>
      <c r="G28" s="47">
        <v>244</v>
      </c>
      <c r="H28" s="14">
        <v>310</v>
      </c>
      <c r="I28" s="14">
        <v>72</v>
      </c>
      <c r="J28" s="67">
        <v>95</v>
      </c>
    </row>
    <row r="29" spans="1:10" x14ac:dyDescent="0.2">
      <c r="A29" s="6" t="s">
        <v>39</v>
      </c>
      <c r="B29" s="47">
        <v>305</v>
      </c>
      <c r="C29" s="47">
        <v>53</v>
      </c>
      <c r="D29" s="14">
        <v>140</v>
      </c>
      <c r="E29" s="14">
        <v>52</v>
      </c>
      <c r="F29" s="36">
        <v>60</v>
      </c>
      <c r="G29" s="47">
        <v>50</v>
      </c>
      <c r="H29" s="14">
        <v>76</v>
      </c>
      <c r="I29" s="14">
        <v>126</v>
      </c>
      <c r="J29" s="67">
        <v>53</v>
      </c>
    </row>
    <row r="30" spans="1:10" x14ac:dyDescent="0.2">
      <c r="A30" s="6" t="s">
        <v>40</v>
      </c>
      <c r="B30" s="47">
        <v>2431</v>
      </c>
      <c r="C30" s="47">
        <v>879</v>
      </c>
      <c r="D30" s="14">
        <v>1027</v>
      </c>
      <c r="E30" s="14">
        <v>207</v>
      </c>
      <c r="F30" s="36">
        <v>318</v>
      </c>
      <c r="G30" s="47">
        <v>1138</v>
      </c>
      <c r="H30" s="14">
        <v>526</v>
      </c>
      <c r="I30" s="14">
        <v>400</v>
      </c>
      <c r="J30" s="67">
        <v>367</v>
      </c>
    </row>
    <row r="31" spans="1:10" x14ac:dyDescent="0.2">
      <c r="A31" s="6" t="s">
        <v>41</v>
      </c>
      <c r="B31" s="47">
        <v>544</v>
      </c>
      <c r="C31" s="47">
        <v>282</v>
      </c>
      <c r="D31" s="14">
        <v>107</v>
      </c>
      <c r="E31" s="14">
        <v>92</v>
      </c>
      <c r="F31" s="36">
        <v>63</v>
      </c>
      <c r="G31" s="47">
        <v>332</v>
      </c>
      <c r="H31" s="14">
        <v>111</v>
      </c>
      <c r="I31" s="14">
        <v>37</v>
      </c>
      <c r="J31" s="67">
        <v>64</v>
      </c>
    </row>
    <row r="32" spans="1:10" x14ac:dyDescent="0.2">
      <c r="A32" s="6" t="s">
        <v>60</v>
      </c>
      <c r="B32" s="47">
        <v>829</v>
      </c>
      <c r="C32" s="47">
        <v>398</v>
      </c>
      <c r="D32" s="14">
        <v>212</v>
      </c>
      <c r="E32" s="14">
        <v>129</v>
      </c>
      <c r="F32" s="36">
        <v>90</v>
      </c>
      <c r="G32" s="47">
        <v>393</v>
      </c>
      <c r="H32" s="14">
        <v>177</v>
      </c>
      <c r="I32" s="14">
        <v>157</v>
      </c>
      <c r="J32" s="67">
        <v>102</v>
      </c>
    </row>
    <row r="33" spans="1:10" x14ac:dyDescent="0.2">
      <c r="A33" s="5" t="str">
        <f>VLOOKUP("&lt;Zeilentitel_5&gt;",Uebersetzungen!$B$3:$E$107,Uebersetzungen!$B$2+1,FALSE)</f>
        <v>Region Imboden</v>
      </c>
      <c r="B33" s="41">
        <v>6013</v>
      </c>
      <c r="C33" s="41">
        <v>3261</v>
      </c>
      <c r="D33" s="8">
        <v>2169</v>
      </c>
      <c r="E33" s="8">
        <v>353</v>
      </c>
      <c r="F33" s="40">
        <v>230</v>
      </c>
      <c r="G33" s="41">
        <v>1206</v>
      </c>
      <c r="H33" s="8">
        <v>1910</v>
      </c>
      <c r="I33" s="8">
        <v>1337</v>
      </c>
      <c r="J33" s="66">
        <v>1560</v>
      </c>
    </row>
    <row r="34" spans="1:10" x14ac:dyDescent="0.2">
      <c r="A34" s="6" t="s">
        <v>31</v>
      </c>
      <c r="B34" s="47">
        <v>783</v>
      </c>
      <c r="C34" s="47">
        <v>475</v>
      </c>
      <c r="D34" s="14">
        <v>238</v>
      </c>
      <c r="E34" s="14">
        <v>43</v>
      </c>
      <c r="F34" s="36">
        <v>27</v>
      </c>
      <c r="G34" s="47">
        <v>125</v>
      </c>
      <c r="H34" s="14">
        <v>176</v>
      </c>
      <c r="I34" s="14">
        <v>217</v>
      </c>
      <c r="J34" s="67">
        <v>265</v>
      </c>
    </row>
    <row r="35" spans="1:10" x14ac:dyDescent="0.2">
      <c r="A35" s="6" t="s">
        <v>32</v>
      </c>
      <c r="B35" s="47">
        <v>1578</v>
      </c>
      <c r="C35" s="47">
        <v>886</v>
      </c>
      <c r="D35" s="14">
        <v>543</v>
      </c>
      <c r="E35" s="14">
        <v>95</v>
      </c>
      <c r="F35" s="36">
        <v>54</v>
      </c>
      <c r="G35" s="47">
        <v>203</v>
      </c>
      <c r="H35" s="14">
        <v>552</v>
      </c>
      <c r="I35" s="14">
        <v>366</v>
      </c>
      <c r="J35" s="67">
        <v>457</v>
      </c>
    </row>
    <row r="36" spans="1:10" x14ac:dyDescent="0.2">
      <c r="A36" s="6" t="s">
        <v>33</v>
      </c>
      <c r="B36" s="47">
        <v>471</v>
      </c>
      <c r="C36" s="47">
        <v>334</v>
      </c>
      <c r="D36" s="14">
        <v>107</v>
      </c>
      <c r="E36" s="14">
        <v>15</v>
      </c>
      <c r="F36" s="36">
        <v>15</v>
      </c>
      <c r="G36" s="47">
        <v>117</v>
      </c>
      <c r="H36" s="14">
        <v>109</v>
      </c>
      <c r="I36" s="14">
        <v>98</v>
      </c>
      <c r="J36" s="67">
        <v>147</v>
      </c>
    </row>
    <row r="37" spans="1:10" x14ac:dyDescent="0.2">
      <c r="A37" s="6" t="s">
        <v>34</v>
      </c>
      <c r="B37" s="47">
        <v>617</v>
      </c>
      <c r="C37" s="47">
        <v>353</v>
      </c>
      <c r="D37" s="14">
        <v>229</v>
      </c>
      <c r="E37" s="14">
        <v>28</v>
      </c>
      <c r="F37" s="36">
        <v>7</v>
      </c>
      <c r="G37" s="47">
        <v>112</v>
      </c>
      <c r="H37" s="14">
        <v>163</v>
      </c>
      <c r="I37" s="14">
        <v>161</v>
      </c>
      <c r="J37" s="67">
        <v>181</v>
      </c>
    </row>
    <row r="38" spans="1:10" x14ac:dyDescent="0.2">
      <c r="A38" s="6" t="s">
        <v>35</v>
      </c>
      <c r="B38" s="47">
        <v>1420</v>
      </c>
      <c r="C38" s="47">
        <v>531</v>
      </c>
      <c r="D38" s="14">
        <v>735</v>
      </c>
      <c r="E38" s="14">
        <v>62</v>
      </c>
      <c r="F38" s="36">
        <v>92</v>
      </c>
      <c r="G38" s="47">
        <v>230</v>
      </c>
      <c r="H38" s="14">
        <v>602</v>
      </c>
      <c r="I38" s="14">
        <v>307</v>
      </c>
      <c r="J38" s="67">
        <v>281</v>
      </c>
    </row>
    <row r="39" spans="1:10" x14ac:dyDescent="0.2">
      <c r="A39" s="6" t="s">
        <v>36</v>
      </c>
      <c r="B39" s="47">
        <v>480</v>
      </c>
      <c r="C39" s="47">
        <v>307</v>
      </c>
      <c r="D39" s="14">
        <v>96</v>
      </c>
      <c r="E39" s="14">
        <v>57</v>
      </c>
      <c r="F39" s="36">
        <v>20</v>
      </c>
      <c r="G39" s="47">
        <v>200</v>
      </c>
      <c r="H39" s="14">
        <v>142</v>
      </c>
      <c r="I39" s="14">
        <v>78</v>
      </c>
      <c r="J39" s="67">
        <v>60</v>
      </c>
    </row>
    <row r="40" spans="1:10" x14ac:dyDescent="0.2">
      <c r="A40" s="6" t="s">
        <v>37</v>
      </c>
      <c r="B40" s="47">
        <v>664</v>
      </c>
      <c r="C40" s="47">
        <v>375</v>
      </c>
      <c r="D40" s="14">
        <v>221</v>
      </c>
      <c r="E40" s="14">
        <v>53</v>
      </c>
      <c r="F40" s="36">
        <v>15</v>
      </c>
      <c r="G40" s="47">
        <v>219</v>
      </c>
      <c r="H40" s="14">
        <v>166</v>
      </c>
      <c r="I40" s="14">
        <v>110</v>
      </c>
      <c r="J40" s="67">
        <v>169</v>
      </c>
    </row>
    <row r="41" spans="1:10" x14ac:dyDescent="0.2">
      <c r="A41" s="5" t="str">
        <f>VLOOKUP("&lt;Zeilentitel_6&gt;",Uebersetzungen!$B$3:$E$107,Uebersetzungen!$B$2+1,FALSE)</f>
        <v>Region Landquart</v>
      </c>
      <c r="B41" s="41">
        <v>6034</v>
      </c>
      <c r="C41" s="41">
        <v>3410</v>
      </c>
      <c r="D41" s="8">
        <v>1827</v>
      </c>
      <c r="E41" s="8">
        <v>511</v>
      </c>
      <c r="F41" s="40">
        <v>286</v>
      </c>
      <c r="G41" s="41">
        <v>1401</v>
      </c>
      <c r="H41" s="8">
        <v>1459</v>
      </c>
      <c r="I41" s="8">
        <v>1821</v>
      </c>
      <c r="J41" s="66">
        <v>1353</v>
      </c>
    </row>
    <row r="42" spans="1:10" x14ac:dyDescent="0.2">
      <c r="A42" s="6" t="s">
        <v>70</v>
      </c>
      <c r="B42" s="47">
        <v>825</v>
      </c>
      <c r="C42" s="47">
        <v>471</v>
      </c>
      <c r="D42" s="14">
        <v>279</v>
      </c>
      <c r="E42" s="14">
        <v>38</v>
      </c>
      <c r="F42" s="36">
        <v>37</v>
      </c>
      <c r="G42" s="47">
        <v>156</v>
      </c>
      <c r="H42" s="14">
        <v>221</v>
      </c>
      <c r="I42" s="14">
        <v>290</v>
      </c>
      <c r="J42" s="67">
        <v>158</v>
      </c>
    </row>
    <row r="43" spans="1:10" x14ac:dyDescent="0.2">
      <c r="A43" s="6" t="s">
        <v>71</v>
      </c>
      <c r="B43" s="47">
        <v>840</v>
      </c>
      <c r="C43" s="47">
        <v>515</v>
      </c>
      <c r="D43" s="14">
        <v>216</v>
      </c>
      <c r="E43" s="14">
        <v>56</v>
      </c>
      <c r="F43" s="36">
        <v>53</v>
      </c>
      <c r="G43" s="47">
        <v>251</v>
      </c>
      <c r="H43" s="14">
        <v>169</v>
      </c>
      <c r="I43" s="14">
        <v>212</v>
      </c>
      <c r="J43" s="67">
        <v>208</v>
      </c>
    </row>
    <row r="44" spans="1:10" x14ac:dyDescent="0.2">
      <c r="A44" s="6" t="s">
        <v>72</v>
      </c>
      <c r="B44" s="47">
        <v>852</v>
      </c>
      <c r="C44" s="47">
        <v>471</v>
      </c>
      <c r="D44" s="14">
        <v>246</v>
      </c>
      <c r="E44" s="14">
        <v>92</v>
      </c>
      <c r="F44" s="36">
        <v>43</v>
      </c>
      <c r="G44" s="47">
        <v>125</v>
      </c>
      <c r="H44" s="14">
        <v>279</v>
      </c>
      <c r="I44" s="14">
        <v>255</v>
      </c>
      <c r="J44" s="67">
        <v>193</v>
      </c>
    </row>
    <row r="45" spans="1:10" x14ac:dyDescent="0.2">
      <c r="A45" s="6" t="s">
        <v>73</v>
      </c>
      <c r="B45" s="47">
        <v>247</v>
      </c>
      <c r="C45" s="47">
        <v>126</v>
      </c>
      <c r="D45" s="14">
        <v>79</v>
      </c>
      <c r="E45" s="14">
        <v>28</v>
      </c>
      <c r="F45" s="36">
        <v>14</v>
      </c>
      <c r="G45" s="47">
        <v>74</v>
      </c>
      <c r="H45" s="14">
        <v>30</v>
      </c>
      <c r="I45" s="14">
        <v>67</v>
      </c>
      <c r="J45" s="67">
        <v>76</v>
      </c>
    </row>
    <row r="46" spans="1:10" x14ac:dyDescent="0.2">
      <c r="A46" s="6" t="s">
        <v>74</v>
      </c>
      <c r="B46" s="47">
        <v>281</v>
      </c>
      <c r="C46" s="47">
        <v>147</v>
      </c>
      <c r="D46" s="14">
        <v>88</v>
      </c>
      <c r="E46" s="14">
        <v>40</v>
      </c>
      <c r="F46" s="36">
        <v>6</v>
      </c>
      <c r="G46" s="47">
        <v>85</v>
      </c>
      <c r="H46" s="14">
        <v>64</v>
      </c>
      <c r="I46" s="14">
        <v>68</v>
      </c>
      <c r="J46" s="67">
        <v>64</v>
      </c>
    </row>
    <row r="47" spans="1:10" x14ac:dyDescent="0.2">
      <c r="A47" s="6" t="s">
        <v>75</v>
      </c>
      <c r="B47" s="47">
        <v>770</v>
      </c>
      <c r="C47" s="47">
        <v>374</v>
      </c>
      <c r="D47" s="14">
        <v>244</v>
      </c>
      <c r="E47" s="14">
        <v>109</v>
      </c>
      <c r="F47" s="36">
        <v>43</v>
      </c>
      <c r="G47" s="47">
        <v>249</v>
      </c>
      <c r="H47" s="14">
        <v>133</v>
      </c>
      <c r="I47" s="14">
        <v>205</v>
      </c>
      <c r="J47" s="67">
        <v>183</v>
      </c>
    </row>
    <row r="48" spans="1:10" x14ac:dyDescent="0.2">
      <c r="A48" s="6" t="s">
        <v>76</v>
      </c>
      <c r="B48" s="47">
        <v>626</v>
      </c>
      <c r="C48" s="47">
        <v>357</v>
      </c>
      <c r="D48" s="14">
        <v>211</v>
      </c>
      <c r="E48" s="14">
        <v>36</v>
      </c>
      <c r="F48" s="36">
        <v>22</v>
      </c>
      <c r="G48" s="47">
        <v>177</v>
      </c>
      <c r="H48" s="14">
        <v>152</v>
      </c>
      <c r="I48" s="14">
        <v>166</v>
      </c>
      <c r="J48" s="67">
        <v>131</v>
      </c>
    </row>
    <row r="49" spans="1:10" x14ac:dyDescent="0.2">
      <c r="A49" s="6" t="s">
        <v>77</v>
      </c>
      <c r="B49" s="47">
        <v>1593</v>
      </c>
      <c r="C49" s="47">
        <v>949</v>
      </c>
      <c r="D49" s="14">
        <v>464</v>
      </c>
      <c r="E49" s="14">
        <v>112</v>
      </c>
      <c r="F49" s="36">
        <v>68</v>
      </c>
      <c r="G49" s="47">
        <v>284</v>
      </c>
      <c r="H49" s="14">
        <v>411</v>
      </c>
      <c r="I49" s="14">
        <v>558</v>
      </c>
      <c r="J49" s="67">
        <v>340</v>
      </c>
    </row>
    <row r="50" spans="1:10" x14ac:dyDescent="0.2">
      <c r="A50" s="5" t="str">
        <f>VLOOKUP("&lt;Zeilentitel_7&gt;",Uebersetzungen!$B$3:$E$107,Uebersetzungen!$B$2+1,FALSE)</f>
        <v>Region Maloja</v>
      </c>
      <c r="B50" s="41">
        <v>6125</v>
      </c>
      <c r="C50" s="41">
        <v>2150</v>
      </c>
      <c r="D50" s="8">
        <v>2794</v>
      </c>
      <c r="E50" s="8">
        <v>591</v>
      </c>
      <c r="F50" s="40">
        <v>590</v>
      </c>
      <c r="G50" s="41">
        <v>2081</v>
      </c>
      <c r="H50" s="8">
        <v>1831</v>
      </c>
      <c r="I50" s="8">
        <v>1223</v>
      </c>
      <c r="J50" s="66">
        <v>990</v>
      </c>
    </row>
    <row r="51" spans="1:10" x14ac:dyDescent="0.2">
      <c r="A51" s="6" t="s">
        <v>42</v>
      </c>
      <c r="B51" s="47">
        <v>215</v>
      </c>
      <c r="C51" s="47">
        <v>71</v>
      </c>
      <c r="D51" s="14">
        <v>98</v>
      </c>
      <c r="E51" s="14">
        <v>20</v>
      </c>
      <c r="F51" s="36">
        <v>26</v>
      </c>
      <c r="G51" s="47">
        <v>65</v>
      </c>
      <c r="H51" s="14">
        <v>46</v>
      </c>
      <c r="I51" s="14">
        <v>67</v>
      </c>
      <c r="J51" s="67">
        <v>37</v>
      </c>
    </row>
    <row r="52" spans="1:10" x14ac:dyDescent="0.2">
      <c r="A52" s="6" t="s">
        <v>43</v>
      </c>
      <c r="B52" s="47">
        <v>491</v>
      </c>
      <c r="C52" s="47">
        <v>71</v>
      </c>
      <c r="D52" s="14">
        <v>332</v>
      </c>
      <c r="E52" s="14">
        <v>42</v>
      </c>
      <c r="F52" s="36">
        <v>46</v>
      </c>
      <c r="G52" s="47">
        <v>123</v>
      </c>
      <c r="H52" s="14">
        <v>161</v>
      </c>
      <c r="I52" s="14">
        <v>109</v>
      </c>
      <c r="J52" s="67">
        <v>98</v>
      </c>
    </row>
    <row r="53" spans="1:10" x14ac:dyDescent="0.2">
      <c r="A53" s="6" t="s">
        <v>44</v>
      </c>
      <c r="B53" s="47">
        <v>114</v>
      </c>
      <c r="C53" s="47">
        <v>33</v>
      </c>
      <c r="D53" s="14">
        <v>60</v>
      </c>
      <c r="E53" s="14">
        <v>10</v>
      </c>
      <c r="F53" s="36">
        <v>11</v>
      </c>
      <c r="G53" s="47">
        <v>24</v>
      </c>
      <c r="H53" s="14">
        <v>20</v>
      </c>
      <c r="I53" s="14">
        <v>51</v>
      </c>
      <c r="J53" s="67">
        <v>19</v>
      </c>
    </row>
    <row r="54" spans="1:10" x14ac:dyDescent="0.2">
      <c r="A54" s="6" t="s">
        <v>45</v>
      </c>
      <c r="B54" s="47">
        <v>537</v>
      </c>
      <c r="C54" s="47">
        <v>102</v>
      </c>
      <c r="D54" s="14">
        <v>326</v>
      </c>
      <c r="E54" s="14">
        <v>64</v>
      </c>
      <c r="F54" s="36">
        <v>45</v>
      </c>
      <c r="G54" s="47">
        <v>127</v>
      </c>
      <c r="H54" s="14">
        <v>174</v>
      </c>
      <c r="I54" s="14">
        <v>129</v>
      </c>
      <c r="J54" s="67">
        <v>107</v>
      </c>
    </row>
    <row r="55" spans="1:10" x14ac:dyDescent="0.2">
      <c r="A55" s="6" t="s">
        <v>93</v>
      </c>
      <c r="B55" s="47">
        <v>342</v>
      </c>
      <c r="C55" s="47">
        <v>109</v>
      </c>
      <c r="D55" s="14">
        <v>186</v>
      </c>
      <c r="E55" s="14">
        <v>29</v>
      </c>
      <c r="F55" s="36">
        <v>18</v>
      </c>
      <c r="G55" s="47">
        <v>60</v>
      </c>
      <c r="H55" s="14">
        <v>124</v>
      </c>
      <c r="I55" s="14">
        <v>88</v>
      </c>
      <c r="J55" s="67">
        <v>70</v>
      </c>
    </row>
    <row r="56" spans="1:10" x14ac:dyDescent="0.2">
      <c r="A56" s="6" t="s">
        <v>46</v>
      </c>
      <c r="B56" s="47">
        <v>609</v>
      </c>
      <c r="C56" s="47">
        <v>110</v>
      </c>
      <c r="D56" s="14">
        <v>382</v>
      </c>
      <c r="E56" s="14">
        <v>44</v>
      </c>
      <c r="F56" s="36">
        <v>73</v>
      </c>
      <c r="G56" s="47">
        <v>148</v>
      </c>
      <c r="H56" s="14">
        <v>217</v>
      </c>
      <c r="I56" s="14">
        <v>127</v>
      </c>
      <c r="J56" s="67">
        <v>117</v>
      </c>
    </row>
    <row r="57" spans="1:10" x14ac:dyDescent="0.2">
      <c r="A57" s="6" t="s">
        <v>95</v>
      </c>
      <c r="B57" s="47">
        <v>933</v>
      </c>
      <c r="C57" s="47">
        <v>244</v>
      </c>
      <c r="D57" s="14">
        <v>437</v>
      </c>
      <c r="E57" s="14">
        <v>128</v>
      </c>
      <c r="F57" s="36">
        <v>124</v>
      </c>
      <c r="G57" s="47">
        <v>230</v>
      </c>
      <c r="H57" s="14">
        <v>350</v>
      </c>
      <c r="I57" s="14">
        <v>158</v>
      </c>
      <c r="J57" s="67">
        <v>195</v>
      </c>
    </row>
    <row r="58" spans="1:10" x14ac:dyDescent="0.2">
      <c r="A58" s="6" t="s">
        <v>47</v>
      </c>
      <c r="B58" s="47">
        <v>320</v>
      </c>
      <c r="C58" s="47">
        <v>144</v>
      </c>
      <c r="D58" s="14">
        <v>105</v>
      </c>
      <c r="E58" s="14">
        <v>46</v>
      </c>
      <c r="F58" s="36">
        <v>25</v>
      </c>
      <c r="G58" s="47">
        <v>153</v>
      </c>
      <c r="H58" s="14">
        <v>65</v>
      </c>
      <c r="I58" s="14">
        <v>52</v>
      </c>
      <c r="J58" s="67">
        <v>50</v>
      </c>
    </row>
    <row r="59" spans="1:10" x14ac:dyDescent="0.2">
      <c r="A59" s="6" t="s">
        <v>96</v>
      </c>
      <c r="B59" s="47">
        <v>346</v>
      </c>
      <c r="C59" s="47">
        <v>125</v>
      </c>
      <c r="D59" s="14">
        <v>130</v>
      </c>
      <c r="E59" s="14">
        <v>37</v>
      </c>
      <c r="F59" s="36">
        <v>54</v>
      </c>
      <c r="G59" s="47">
        <v>155</v>
      </c>
      <c r="H59" s="14">
        <v>100</v>
      </c>
      <c r="I59" s="14">
        <v>56</v>
      </c>
      <c r="J59" s="67">
        <v>35</v>
      </c>
    </row>
    <row r="60" spans="1:10" x14ac:dyDescent="0.2">
      <c r="A60" s="6" t="s">
        <v>48</v>
      </c>
      <c r="B60" s="47">
        <v>416</v>
      </c>
      <c r="C60" s="47">
        <v>98</v>
      </c>
      <c r="D60" s="14">
        <v>257</v>
      </c>
      <c r="E60" s="14">
        <v>34</v>
      </c>
      <c r="F60" s="36">
        <v>27</v>
      </c>
      <c r="G60" s="47">
        <v>56</v>
      </c>
      <c r="H60" s="14">
        <v>178</v>
      </c>
      <c r="I60" s="14">
        <v>105</v>
      </c>
      <c r="J60" s="67">
        <v>77</v>
      </c>
    </row>
    <row r="61" spans="1:10" x14ac:dyDescent="0.2">
      <c r="A61" s="6" t="s">
        <v>49</v>
      </c>
      <c r="B61" s="47">
        <v>415</v>
      </c>
      <c r="C61" s="47">
        <v>92</v>
      </c>
      <c r="D61" s="14">
        <v>226</v>
      </c>
      <c r="E61" s="14">
        <v>58</v>
      </c>
      <c r="F61" s="36">
        <v>39</v>
      </c>
      <c r="G61" s="47">
        <v>155</v>
      </c>
      <c r="H61" s="14">
        <v>97</v>
      </c>
      <c r="I61" s="14">
        <v>84</v>
      </c>
      <c r="J61" s="67">
        <v>79</v>
      </c>
    </row>
    <row r="62" spans="1:10" x14ac:dyDescent="0.2">
      <c r="A62" s="6" t="s">
        <v>97</v>
      </c>
      <c r="B62" s="47">
        <v>1387</v>
      </c>
      <c r="C62" s="47">
        <v>951</v>
      </c>
      <c r="D62" s="14">
        <v>255</v>
      </c>
      <c r="E62" s="14">
        <v>79</v>
      </c>
      <c r="F62" s="36">
        <v>102</v>
      </c>
      <c r="G62" s="47">
        <v>785</v>
      </c>
      <c r="H62" s="14">
        <v>299</v>
      </c>
      <c r="I62" s="14">
        <v>197</v>
      </c>
      <c r="J62" s="67">
        <v>106</v>
      </c>
    </row>
    <row r="63" spans="1:10" x14ac:dyDescent="0.2">
      <c r="A63" s="5" t="str">
        <f>VLOOKUP("&lt;Zeilentitel_8&gt;",Uebersetzungen!$B$3:$E$107,Uebersetzungen!$B$2+1,FALSE)</f>
        <v>Region Moesa</v>
      </c>
      <c r="B63" s="41">
        <v>5963</v>
      </c>
      <c r="C63" s="41">
        <v>4518</v>
      </c>
      <c r="D63" s="8">
        <v>894</v>
      </c>
      <c r="E63" s="8">
        <v>265</v>
      </c>
      <c r="F63" s="40">
        <v>286</v>
      </c>
      <c r="G63" s="41">
        <v>2685</v>
      </c>
      <c r="H63" s="8">
        <v>1540</v>
      </c>
      <c r="I63" s="8">
        <v>1049</v>
      </c>
      <c r="J63" s="66">
        <v>689</v>
      </c>
    </row>
    <row r="64" spans="1:10" x14ac:dyDescent="0.2">
      <c r="A64" s="6" t="s">
        <v>50</v>
      </c>
      <c r="B64" s="47">
        <v>191</v>
      </c>
      <c r="C64" s="47">
        <v>134</v>
      </c>
      <c r="D64" s="14">
        <v>7</v>
      </c>
      <c r="E64" s="14">
        <v>9</v>
      </c>
      <c r="F64" s="36">
        <v>41</v>
      </c>
      <c r="G64" s="47">
        <v>121</v>
      </c>
      <c r="H64" s="14">
        <v>34</v>
      </c>
      <c r="I64" s="14">
        <v>27</v>
      </c>
      <c r="J64" s="67">
        <v>9</v>
      </c>
    </row>
    <row r="65" spans="1:10" x14ac:dyDescent="0.2">
      <c r="A65" s="6" t="s">
        <v>51</v>
      </c>
      <c r="B65" s="47">
        <v>192</v>
      </c>
      <c r="C65" s="47">
        <v>154</v>
      </c>
      <c r="D65" s="14">
        <v>31</v>
      </c>
      <c r="E65" s="14">
        <v>3</v>
      </c>
      <c r="F65" s="36">
        <v>4</v>
      </c>
      <c r="G65" s="47">
        <v>66</v>
      </c>
      <c r="H65" s="14">
        <v>74</v>
      </c>
      <c r="I65" s="14">
        <v>39</v>
      </c>
      <c r="J65" s="67">
        <v>13</v>
      </c>
    </row>
    <row r="66" spans="1:10" x14ac:dyDescent="0.2">
      <c r="A66" s="6" t="s">
        <v>52</v>
      </c>
      <c r="B66" s="47">
        <v>333</v>
      </c>
      <c r="C66" s="47">
        <v>294</v>
      </c>
      <c r="D66" s="14">
        <v>14</v>
      </c>
      <c r="E66" s="14">
        <v>10</v>
      </c>
      <c r="F66" s="36">
        <v>15</v>
      </c>
      <c r="G66" s="47">
        <v>214</v>
      </c>
      <c r="H66" s="14">
        <v>45</v>
      </c>
      <c r="I66" s="14">
        <v>62</v>
      </c>
      <c r="J66" s="67">
        <v>12</v>
      </c>
    </row>
    <row r="67" spans="1:10" x14ac:dyDescent="0.2">
      <c r="A67" s="6" t="s">
        <v>53</v>
      </c>
      <c r="B67" s="47">
        <v>226</v>
      </c>
      <c r="C67" s="47">
        <v>191</v>
      </c>
      <c r="D67" s="14">
        <v>8</v>
      </c>
      <c r="E67" s="14">
        <v>14</v>
      </c>
      <c r="F67" s="36">
        <v>13</v>
      </c>
      <c r="G67" s="47">
        <v>106</v>
      </c>
      <c r="H67" s="14">
        <v>62</v>
      </c>
      <c r="I67" s="14">
        <v>48</v>
      </c>
      <c r="J67" s="67">
        <v>10</v>
      </c>
    </row>
    <row r="68" spans="1:10" x14ac:dyDescent="0.2">
      <c r="A68" s="6" t="s">
        <v>54</v>
      </c>
      <c r="B68" s="47">
        <v>388</v>
      </c>
      <c r="C68" s="47">
        <v>273</v>
      </c>
      <c r="D68" s="14">
        <v>78</v>
      </c>
      <c r="E68" s="14">
        <v>13</v>
      </c>
      <c r="F68" s="36">
        <v>24</v>
      </c>
      <c r="G68" s="47">
        <v>102</v>
      </c>
      <c r="H68" s="14">
        <v>121</v>
      </c>
      <c r="I68" s="14">
        <v>88</v>
      </c>
      <c r="J68" s="67">
        <v>77</v>
      </c>
    </row>
    <row r="69" spans="1:10" x14ac:dyDescent="0.2">
      <c r="A69" s="6" t="s">
        <v>55</v>
      </c>
      <c r="B69" s="47">
        <v>1320</v>
      </c>
      <c r="C69" s="47">
        <v>1006</v>
      </c>
      <c r="D69" s="14">
        <v>201</v>
      </c>
      <c r="E69" s="14">
        <v>63</v>
      </c>
      <c r="F69" s="36">
        <v>50</v>
      </c>
      <c r="G69" s="47">
        <v>591</v>
      </c>
      <c r="H69" s="14">
        <v>374</v>
      </c>
      <c r="I69" s="14">
        <v>243</v>
      </c>
      <c r="J69" s="67">
        <v>112</v>
      </c>
    </row>
    <row r="70" spans="1:10" x14ac:dyDescent="0.2">
      <c r="A70" s="6" t="s">
        <v>56</v>
      </c>
      <c r="B70" s="47">
        <v>235</v>
      </c>
      <c r="C70" s="47">
        <v>165</v>
      </c>
      <c r="D70" s="14">
        <v>49</v>
      </c>
      <c r="E70" s="14">
        <v>6</v>
      </c>
      <c r="F70" s="36">
        <v>15</v>
      </c>
      <c r="G70" s="47">
        <v>142</v>
      </c>
      <c r="H70" s="14">
        <v>49</v>
      </c>
      <c r="I70" s="14">
        <v>29</v>
      </c>
      <c r="J70" s="67">
        <v>15</v>
      </c>
    </row>
    <row r="71" spans="1:10" x14ac:dyDescent="0.2">
      <c r="A71" s="6" t="s">
        <v>57</v>
      </c>
      <c r="B71" s="47">
        <v>329</v>
      </c>
      <c r="C71" s="47">
        <v>251</v>
      </c>
      <c r="D71" s="14">
        <v>58</v>
      </c>
      <c r="E71" s="14">
        <v>6</v>
      </c>
      <c r="F71" s="36">
        <v>14</v>
      </c>
      <c r="G71" s="47">
        <v>99</v>
      </c>
      <c r="H71" s="14">
        <v>91</v>
      </c>
      <c r="I71" s="14">
        <v>59</v>
      </c>
      <c r="J71" s="67">
        <v>80</v>
      </c>
    </row>
    <row r="72" spans="1:10" x14ac:dyDescent="0.2">
      <c r="A72" s="6" t="s">
        <v>58</v>
      </c>
      <c r="B72" s="47">
        <v>616</v>
      </c>
      <c r="C72" s="47">
        <v>425</v>
      </c>
      <c r="D72" s="14">
        <v>116</v>
      </c>
      <c r="E72" s="14">
        <v>47</v>
      </c>
      <c r="F72" s="36">
        <v>28</v>
      </c>
      <c r="G72" s="47">
        <v>226</v>
      </c>
      <c r="H72" s="14">
        <v>165</v>
      </c>
      <c r="I72" s="14">
        <v>124</v>
      </c>
      <c r="J72" s="67">
        <v>101</v>
      </c>
    </row>
    <row r="73" spans="1:10" x14ac:dyDescent="0.2">
      <c r="A73" s="6" t="s">
        <v>98</v>
      </c>
      <c r="B73" s="47">
        <v>1218</v>
      </c>
      <c r="C73" s="47">
        <v>901</v>
      </c>
      <c r="D73" s="14">
        <v>224</v>
      </c>
      <c r="E73" s="14">
        <v>47</v>
      </c>
      <c r="F73" s="36">
        <v>46</v>
      </c>
      <c r="G73" s="47">
        <v>523</v>
      </c>
      <c r="H73" s="14">
        <v>353</v>
      </c>
      <c r="I73" s="14">
        <v>177</v>
      </c>
      <c r="J73" s="67">
        <v>165</v>
      </c>
    </row>
    <row r="74" spans="1:10" x14ac:dyDescent="0.2">
      <c r="A74" s="6" t="s">
        <v>59</v>
      </c>
      <c r="B74" s="47">
        <v>411</v>
      </c>
      <c r="C74" s="47">
        <v>269</v>
      </c>
      <c r="D74" s="14">
        <v>94</v>
      </c>
      <c r="E74" s="14">
        <v>26</v>
      </c>
      <c r="F74" s="36">
        <v>22</v>
      </c>
      <c r="G74" s="47">
        <v>156</v>
      </c>
      <c r="H74" s="14">
        <v>91</v>
      </c>
      <c r="I74" s="14">
        <v>83</v>
      </c>
      <c r="J74" s="67">
        <v>81</v>
      </c>
    </row>
    <row r="75" spans="1:10" x14ac:dyDescent="0.2">
      <c r="A75" s="6" t="s">
        <v>99</v>
      </c>
      <c r="B75" s="47">
        <v>504</v>
      </c>
      <c r="C75" s="47">
        <v>455</v>
      </c>
      <c r="D75" s="14">
        <v>14</v>
      </c>
      <c r="E75" s="14">
        <v>21</v>
      </c>
      <c r="F75" s="36">
        <v>14</v>
      </c>
      <c r="G75" s="47">
        <v>339</v>
      </c>
      <c r="H75" s="14">
        <v>81</v>
      </c>
      <c r="I75" s="14">
        <v>70</v>
      </c>
      <c r="J75" s="67">
        <v>14</v>
      </c>
    </row>
    <row r="76" spans="1:10" x14ac:dyDescent="0.2">
      <c r="A76" s="5" t="str">
        <f>VLOOKUP("&lt;Zeilentitel_9&gt;",Uebersetzungen!$B$3:$E$107,Uebersetzungen!$B$2+1,FALSE)</f>
        <v>Region Plessur</v>
      </c>
      <c r="B76" s="41">
        <v>8522</v>
      </c>
      <c r="C76" s="41">
        <v>4070</v>
      </c>
      <c r="D76" s="8">
        <v>3140</v>
      </c>
      <c r="E76" s="8">
        <v>628</v>
      </c>
      <c r="F76" s="40">
        <v>684</v>
      </c>
      <c r="G76" s="41">
        <v>2926</v>
      </c>
      <c r="H76" s="8">
        <v>2790</v>
      </c>
      <c r="I76" s="8">
        <v>1456</v>
      </c>
      <c r="J76" s="66">
        <v>1350</v>
      </c>
    </row>
    <row r="77" spans="1:10" x14ac:dyDescent="0.2">
      <c r="A77" s="6" t="s">
        <v>67</v>
      </c>
      <c r="B77" s="47">
        <v>5069</v>
      </c>
      <c r="C77" s="47">
        <v>2248</v>
      </c>
      <c r="D77" s="14">
        <v>2167</v>
      </c>
      <c r="E77" s="14">
        <v>367</v>
      </c>
      <c r="F77" s="36">
        <v>287</v>
      </c>
      <c r="G77" s="47">
        <v>1593</v>
      </c>
      <c r="H77" s="14">
        <v>1697</v>
      </c>
      <c r="I77" s="14">
        <v>860</v>
      </c>
      <c r="J77" s="67">
        <v>919</v>
      </c>
    </row>
    <row r="78" spans="1:10" x14ac:dyDescent="0.2">
      <c r="A78" s="6" t="s">
        <v>68</v>
      </c>
      <c r="B78" s="47">
        <v>1376</v>
      </c>
      <c r="C78" s="47">
        <v>804</v>
      </c>
      <c r="D78" s="14">
        <v>365</v>
      </c>
      <c r="E78" s="14">
        <v>104</v>
      </c>
      <c r="F78" s="36">
        <v>103</v>
      </c>
      <c r="G78" s="47">
        <v>444</v>
      </c>
      <c r="H78" s="14">
        <v>452</v>
      </c>
      <c r="I78" s="14">
        <v>276</v>
      </c>
      <c r="J78" s="67">
        <v>204</v>
      </c>
    </row>
    <row r="79" spans="1:10" x14ac:dyDescent="0.2">
      <c r="A79" s="6" t="s">
        <v>69</v>
      </c>
      <c r="B79" s="47">
        <v>2077</v>
      </c>
      <c r="C79" s="47">
        <v>1018</v>
      </c>
      <c r="D79" s="14">
        <v>608</v>
      </c>
      <c r="E79" s="14">
        <v>157</v>
      </c>
      <c r="F79" s="36">
        <v>294</v>
      </c>
      <c r="G79" s="47">
        <v>889</v>
      </c>
      <c r="H79" s="14">
        <v>641</v>
      </c>
      <c r="I79" s="14">
        <v>320</v>
      </c>
      <c r="J79" s="67">
        <v>227</v>
      </c>
    </row>
    <row r="80" spans="1:10" x14ac:dyDescent="0.2">
      <c r="A80" s="5" t="str">
        <f>VLOOKUP("&lt;Zeilentitel_10&gt;",Uebersetzungen!$B$3:$E$107,Uebersetzungen!$B$2+1,FALSE)</f>
        <v>Region Prättigau/Davos</v>
      </c>
      <c r="B80" s="41">
        <v>11264</v>
      </c>
      <c r="C80" s="41">
        <v>5587</v>
      </c>
      <c r="D80" s="8">
        <v>3377</v>
      </c>
      <c r="E80" s="8">
        <v>1498</v>
      </c>
      <c r="F80" s="40">
        <v>802</v>
      </c>
      <c r="G80" s="41">
        <v>4472</v>
      </c>
      <c r="H80" s="8">
        <v>3144</v>
      </c>
      <c r="I80" s="8">
        <v>1945</v>
      </c>
      <c r="J80" s="66">
        <v>1703</v>
      </c>
    </row>
    <row r="81" spans="1:10" x14ac:dyDescent="0.2">
      <c r="A81" s="6" t="s">
        <v>61</v>
      </c>
      <c r="B81" s="47">
        <v>3008</v>
      </c>
      <c r="C81" s="47">
        <v>1047</v>
      </c>
      <c r="D81" s="14">
        <v>1400</v>
      </c>
      <c r="E81" s="14">
        <v>306</v>
      </c>
      <c r="F81" s="36">
        <v>255</v>
      </c>
      <c r="G81" s="47">
        <v>1076</v>
      </c>
      <c r="H81" s="14">
        <v>1020</v>
      </c>
      <c r="I81" s="14">
        <v>424</v>
      </c>
      <c r="J81" s="67">
        <v>488</v>
      </c>
    </row>
    <row r="82" spans="1:10" x14ac:dyDescent="0.2">
      <c r="A82" s="6" t="s">
        <v>62</v>
      </c>
      <c r="B82" s="47">
        <v>505</v>
      </c>
      <c r="C82" s="47">
        <v>267</v>
      </c>
      <c r="D82" s="14">
        <v>60</v>
      </c>
      <c r="E82" s="14">
        <v>70</v>
      </c>
      <c r="F82" s="36">
        <v>108</v>
      </c>
      <c r="G82" s="47">
        <v>266</v>
      </c>
      <c r="H82" s="14">
        <v>99</v>
      </c>
      <c r="I82" s="14">
        <v>80</v>
      </c>
      <c r="J82" s="67">
        <v>60</v>
      </c>
    </row>
    <row r="83" spans="1:10" x14ac:dyDescent="0.2">
      <c r="A83" s="6" t="s">
        <v>63</v>
      </c>
      <c r="B83" s="47">
        <v>242</v>
      </c>
      <c r="C83" s="47">
        <v>130</v>
      </c>
      <c r="D83" s="14">
        <v>15</v>
      </c>
      <c r="E83" s="14">
        <v>30</v>
      </c>
      <c r="F83" s="36">
        <v>67</v>
      </c>
      <c r="G83" s="47">
        <v>149</v>
      </c>
      <c r="H83" s="14">
        <v>49</v>
      </c>
      <c r="I83" s="14">
        <v>22</v>
      </c>
      <c r="J83" s="67">
        <v>22</v>
      </c>
    </row>
    <row r="84" spans="1:10" x14ac:dyDescent="0.2">
      <c r="A84" s="6" t="s">
        <v>64</v>
      </c>
      <c r="B84" s="47">
        <v>530</v>
      </c>
      <c r="C84" s="47">
        <v>266</v>
      </c>
      <c r="D84" s="14">
        <v>107</v>
      </c>
      <c r="E84" s="14">
        <v>129</v>
      </c>
      <c r="F84" s="36">
        <v>28</v>
      </c>
      <c r="G84" s="47">
        <v>276</v>
      </c>
      <c r="H84" s="14">
        <v>100</v>
      </c>
      <c r="I84" s="14">
        <v>99</v>
      </c>
      <c r="J84" s="67">
        <v>55</v>
      </c>
    </row>
    <row r="85" spans="1:10" x14ac:dyDescent="0.2">
      <c r="A85" s="6" t="s">
        <v>100</v>
      </c>
      <c r="B85" s="47">
        <v>2410</v>
      </c>
      <c r="C85" s="47">
        <v>1070</v>
      </c>
      <c r="D85" s="14">
        <v>965</v>
      </c>
      <c r="E85" s="14">
        <v>244</v>
      </c>
      <c r="F85" s="36">
        <v>131</v>
      </c>
      <c r="G85" s="47">
        <v>809</v>
      </c>
      <c r="H85" s="14">
        <v>814</v>
      </c>
      <c r="I85" s="14">
        <v>388</v>
      </c>
      <c r="J85" s="67">
        <v>399</v>
      </c>
    </row>
    <row r="86" spans="1:10" x14ac:dyDescent="0.2">
      <c r="A86" s="6" t="s">
        <v>89</v>
      </c>
      <c r="B86" s="47">
        <v>181</v>
      </c>
      <c r="C86" s="47">
        <v>123</v>
      </c>
      <c r="D86" s="14">
        <v>33</v>
      </c>
      <c r="E86" s="14">
        <v>14</v>
      </c>
      <c r="F86" s="36">
        <v>11</v>
      </c>
      <c r="G86" s="47">
        <v>97</v>
      </c>
      <c r="H86" s="14">
        <v>38</v>
      </c>
      <c r="I86" s="14">
        <v>23</v>
      </c>
      <c r="J86" s="67">
        <v>23</v>
      </c>
    </row>
    <row r="87" spans="1:10" x14ac:dyDescent="0.2">
      <c r="A87" s="6" t="s">
        <v>65</v>
      </c>
      <c r="B87" s="47">
        <v>371</v>
      </c>
      <c r="C87" s="47">
        <v>223</v>
      </c>
      <c r="D87" s="14">
        <v>81</v>
      </c>
      <c r="E87" s="14">
        <v>53</v>
      </c>
      <c r="F87" s="36">
        <v>14</v>
      </c>
      <c r="G87" s="47">
        <v>165</v>
      </c>
      <c r="H87" s="14">
        <v>84</v>
      </c>
      <c r="I87" s="14">
        <v>79</v>
      </c>
      <c r="J87" s="67">
        <v>43</v>
      </c>
    </row>
    <row r="88" spans="1:10" x14ac:dyDescent="0.2">
      <c r="A88" s="6" t="s">
        <v>66</v>
      </c>
      <c r="B88" s="47">
        <v>1217</v>
      </c>
      <c r="C88" s="47">
        <v>707</v>
      </c>
      <c r="D88" s="14">
        <v>171</v>
      </c>
      <c r="E88" s="14">
        <v>296</v>
      </c>
      <c r="F88" s="36">
        <v>43</v>
      </c>
      <c r="G88" s="47">
        <v>577</v>
      </c>
      <c r="H88" s="14">
        <v>273</v>
      </c>
      <c r="I88" s="14">
        <v>205</v>
      </c>
      <c r="J88" s="67">
        <v>162</v>
      </c>
    </row>
    <row r="89" spans="1:10" x14ac:dyDescent="0.2">
      <c r="A89" s="6" t="s">
        <v>78</v>
      </c>
      <c r="B89" s="47">
        <v>1024</v>
      </c>
      <c r="C89" s="47">
        <v>671</v>
      </c>
      <c r="D89" s="14">
        <v>183</v>
      </c>
      <c r="E89" s="14">
        <v>111</v>
      </c>
      <c r="F89" s="36">
        <v>59</v>
      </c>
      <c r="G89" s="47">
        <v>371</v>
      </c>
      <c r="H89" s="14">
        <v>220</v>
      </c>
      <c r="I89" s="14">
        <v>248</v>
      </c>
      <c r="J89" s="67">
        <v>185</v>
      </c>
    </row>
    <row r="90" spans="1:10" x14ac:dyDescent="0.2">
      <c r="A90" s="6" t="s">
        <v>79</v>
      </c>
      <c r="B90" s="47">
        <v>1064</v>
      </c>
      <c r="C90" s="47">
        <v>648</v>
      </c>
      <c r="D90" s="14">
        <v>225</v>
      </c>
      <c r="E90" s="14">
        <v>128</v>
      </c>
      <c r="F90" s="36">
        <v>63</v>
      </c>
      <c r="G90" s="47">
        <v>412</v>
      </c>
      <c r="H90" s="14">
        <v>279</v>
      </c>
      <c r="I90" s="14">
        <v>204</v>
      </c>
      <c r="J90" s="67">
        <v>169</v>
      </c>
    </row>
    <row r="91" spans="1:10" x14ac:dyDescent="0.2">
      <c r="A91" s="6" t="s">
        <v>80</v>
      </c>
      <c r="B91" s="47">
        <v>712</v>
      </c>
      <c r="C91" s="47">
        <v>435</v>
      </c>
      <c r="D91" s="14">
        <v>137</v>
      </c>
      <c r="E91" s="14">
        <v>117</v>
      </c>
      <c r="F91" s="36">
        <v>23</v>
      </c>
      <c r="G91" s="47">
        <v>274</v>
      </c>
      <c r="H91" s="14">
        <v>168</v>
      </c>
      <c r="I91" s="14">
        <v>173</v>
      </c>
      <c r="J91" s="67">
        <v>97</v>
      </c>
    </row>
    <row r="92" spans="1:10" x14ac:dyDescent="0.2">
      <c r="A92" s="5" t="str">
        <f>VLOOKUP("&lt;Zeilentitel_11&gt;",Uebersetzungen!$B$3:$E$107,Uebersetzungen!$B$2+1,FALSE)</f>
        <v>Region Surselva</v>
      </c>
      <c r="B92" s="41">
        <v>12295</v>
      </c>
      <c r="C92" s="41">
        <v>5866</v>
      </c>
      <c r="D92" s="8">
        <v>4404</v>
      </c>
      <c r="E92" s="8">
        <v>1393</v>
      </c>
      <c r="F92" s="40">
        <v>632</v>
      </c>
      <c r="G92" s="41">
        <v>4571</v>
      </c>
      <c r="H92" s="8">
        <v>3097</v>
      </c>
      <c r="I92" s="8">
        <v>2696</v>
      </c>
      <c r="J92" s="66">
        <v>1931</v>
      </c>
    </row>
    <row r="93" spans="1:10" x14ac:dyDescent="0.2">
      <c r="A93" s="6" t="s">
        <v>6</v>
      </c>
      <c r="B93" s="47">
        <v>429</v>
      </c>
      <c r="C93" s="47">
        <v>111</v>
      </c>
      <c r="D93" s="14">
        <v>286</v>
      </c>
      <c r="E93" s="14">
        <v>21</v>
      </c>
      <c r="F93" s="36">
        <v>11</v>
      </c>
      <c r="G93" s="47">
        <v>56</v>
      </c>
      <c r="H93" s="14">
        <v>92</v>
      </c>
      <c r="I93" s="14">
        <v>174</v>
      </c>
      <c r="J93" s="67">
        <v>107</v>
      </c>
    </row>
    <row r="94" spans="1:10" x14ac:dyDescent="0.2">
      <c r="A94" s="6" t="s">
        <v>7</v>
      </c>
      <c r="B94" s="47">
        <v>936</v>
      </c>
      <c r="C94" s="47">
        <v>326</v>
      </c>
      <c r="D94" s="14">
        <v>510</v>
      </c>
      <c r="E94" s="14">
        <v>79</v>
      </c>
      <c r="F94" s="36">
        <v>21</v>
      </c>
      <c r="G94" s="47">
        <v>69</v>
      </c>
      <c r="H94" s="14">
        <v>402</v>
      </c>
      <c r="I94" s="14">
        <v>225</v>
      </c>
      <c r="J94" s="67">
        <v>240</v>
      </c>
    </row>
    <row r="95" spans="1:10" x14ac:dyDescent="0.2">
      <c r="A95" s="6" t="s">
        <v>8</v>
      </c>
      <c r="B95" s="47">
        <v>355</v>
      </c>
      <c r="C95" s="47">
        <v>171</v>
      </c>
      <c r="D95" s="14">
        <v>161</v>
      </c>
      <c r="E95" s="14">
        <v>19</v>
      </c>
      <c r="F95" s="36">
        <v>4</v>
      </c>
      <c r="G95" s="47">
        <v>110</v>
      </c>
      <c r="H95" s="14">
        <v>87</v>
      </c>
      <c r="I95" s="14">
        <v>80</v>
      </c>
      <c r="J95" s="67">
        <v>78</v>
      </c>
    </row>
    <row r="96" spans="1:10" x14ac:dyDescent="0.2">
      <c r="A96" s="6" t="s">
        <v>9</v>
      </c>
      <c r="B96" s="47">
        <v>244</v>
      </c>
      <c r="C96" s="47">
        <v>93</v>
      </c>
      <c r="D96" s="14">
        <v>120</v>
      </c>
      <c r="E96" s="14">
        <v>20</v>
      </c>
      <c r="F96" s="36">
        <v>11</v>
      </c>
      <c r="G96" s="47">
        <v>84</v>
      </c>
      <c r="H96" s="14">
        <v>35</v>
      </c>
      <c r="I96" s="14">
        <v>73</v>
      </c>
      <c r="J96" s="67">
        <v>52</v>
      </c>
    </row>
    <row r="97" spans="1:10" x14ac:dyDescent="0.2">
      <c r="A97" s="6" t="s">
        <v>10</v>
      </c>
      <c r="B97" s="47">
        <v>371</v>
      </c>
      <c r="C97" s="47">
        <v>125</v>
      </c>
      <c r="D97" s="14">
        <v>175</v>
      </c>
      <c r="E97" s="14">
        <v>43</v>
      </c>
      <c r="F97" s="36">
        <v>28</v>
      </c>
      <c r="G97" s="47">
        <v>129</v>
      </c>
      <c r="H97" s="14">
        <v>124</v>
      </c>
      <c r="I97" s="14">
        <v>68</v>
      </c>
      <c r="J97" s="67">
        <v>50</v>
      </c>
    </row>
    <row r="98" spans="1:10" x14ac:dyDescent="0.2">
      <c r="A98" s="6" t="s">
        <v>11</v>
      </c>
      <c r="B98" s="47">
        <v>1411</v>
      </c>
      <c r="C98" s="47">
        <v>663</v>
      </c>
      <c r="D98" s="14">
        <v>538</v>
      </c>
      <c r="E98" s="14">
        <v>165</v>
      </c>
      <c r="F98" s="36">
        <v>45</v>
      </c>
      <c r="G98" s="47">
        <v>535</v>
      </c>
      <c r="H98" s="14">
        <v>259</v>
      </c>
      <c r="I98" s="14">
        <v>318</v>
      </c>
      <c r="J98" s="67">
        <v>299</v>
      </c>
    </row>
    <row r="99" spans="1:10" x14ac:dyDescent="0.2">
      <c r="A99" s="6" t="s">
        <v>12</v>
      </c>
      <c r="B99" s="47">
        <v>1846</v>
      </c>
      <c r="C99" s="47">
        <v>973</v>
      </c>
      <c r="D99" s="14">
        <v>552</v>
      </c>
      <c r="E99" s="14">
        <v>202</v>
      </c>
      <c r="F99" s="36">
        <v>119</v>
      </c>
      <c r="G99" s="47">
        <v>732</v>
      </c>
      <c r="H99" s="14">
        <v>436</v>
      </c>
      <c r="I99" s="14">
        <v>403</v>
      </c>
      <c r="J99" s="67">
        <v>275</v>
      </c>
    </row>
    <row r="100" spans="1:10" x14ac:dyDescent="0.2">
      <c r="A100" s="6" t="s">
        <v>23</v>
      </c>
      <c r="B100" s="47">
        <v>625</v>
      </c>
      <c r="C100" s="47">
        <v>341</v>
      </c>
      <c r="D100" s="14">
        <v>87</v>
      </c>
      <c r="E100" s="14">
        <v>115</v>
      </c>
      <c r="F100" s="36">
        <v>82</v>
      </c>
      <c r="G100" s="47">
        <v>391</v>
      </c>
      <c r="H100" s="14">
        <v>109</v>
      </c>
      <c r="I100" s="14">
        <v>70</v>
      </c>
      <c r="J100" s="67">
        <v>55</v>
      </c>
    </row>
    <row r="101" spans="1:10" x14ac:dyDescent="0.2">
      <c r="A101" s="6" t="s">
        <v>81</v>
      </c>
      <c r="B101" s="47">
        <v>1366</v>
      </c>
      <c r="C101" s="47">
        <v>737</v>
      </c>
      <c r="D101" s="14">
        <v>402</v>
      </c>
      <c r="E101" s="14">
        <v>160</v>
      </c>
      <c r="F101" s="36">
        <v>67</v>
      </c>
      <c r="G101" s="47">
        <v>597</v>
      </c>
      <c r="H101" s="14">
        <v>314</v>
      </c>
      <c r="I101" s="14">
        <v>246</v>
      </c>
      <c r="J101" s="67">
        <v>209</v>
      </c>
    </row>
    <row r="102" spans="1:10" x14ac:dyDescent="0.2">
      <c r="A102" s="6" t="s">
        <v>82</v>
      </c>
      <c r="B102" s="47">
        <v>974</v>
      </c>
      <c r="C102" s="47">
        <v>445</v>
      </c>
      <c r="D102" s="14">
        <v>323</v>
      </c>
      <c r="E102" s="14">
        <v>169</v>
      </c>
      <c r="F102" s="36">
        <v>37</v>
      </c>
      <c r="G102" s="47">
        <v>323</v>
      </c>
      <c r="H102" s="14">
        <v>298</v>
      </c>
      <c r="I102" s="14">
        <v>221</v>
      </c>
      <c r="J102" s="67">
        <v>132</v>
      </c>
    </row>
    <row r="103" spans="1:10" x14ac:dyDescent="0.2">
      <c r="A103" s="6" t="s">
        <v>83</v>
      </c>
      <c r="B103" s="47">
        <v>362</v>
      </c>
      <c r="C103" s="47">
        <v>237</v>
      </c>
      <c r="D103" s="14">
        <v>49</v>
      </c>
      <c r="E103" s="14">
        <v>62</v>
      </c>
      <c r="F103" s="36">
        <v>14</v>
      </c>
      <c r="G103" s="47">
        <v>184</v>
      </c>
      <c r="H103" s="14">
        <v>118</v>
      </c>
      <c r="I103" s="14">
        <v>48</v>
      </c>
      <c r="J103" s="67">
        <v>12</v>
      </c>
    </row>
    <row r="104" spans="1:10" x14ac:dyDescent="0.2">
      <c r="A104" s="6" t="s">
        <v>84</v>
      </c>
      <c r="B104" s="47">
        <v>718</v>
      </c>
      <c r="C104" s="47">
        <v>395</v>
      </c>
      <c r="D104" s="14">
        <v>165</v>
      </c>
      <c r="E104" s="14">
        <v>126</v>
      </c>
      <c r="F104" s="36">
        <v>32</v>
      </c>
      <c r="G104" s="47">
        <v>394</v>
      </c>
      <c r="H104" s="14">
        <v>160</v>
      </c>
      <c r="I104" s="14">
        <v>112</v>
      </c>
      <c r="J104" s="67">
        <v>52</v>
      </c>
    </row>
    <row r="105" spans="1:10" x14ac:dyDescent="0.2">
      <c r="A105" s="6" t="s">
        <v>85</v>
      </c>
      <c r="B105" s="47">
        <v>843</v>
      </c>
      <c r="C105" s="47">
        <v>322</v>
      </c>
      <c r="D105" s="14">
        <v>395</v>
      </c>
      <c r="E105" s="14">
        <v>64</v>
      </c>
      <c r="F105" s="36">
        <v>62</v>
      </c>
      <c r="G105" s="47">
        <v>252</v>
      </c>
      <c r="H105" s="14">
        <v>288</v>
      </c>
      <c r="I105" s="14">
        <v>181</v>
      </c>
      <c r="J105" s="67">
        <v>122</v>
      </c>
    </row>
    <row r="106" spans="1:10" x14ac:dyDescent="0.2">
      <c r="A106" s="6" t="s">
        <v>86</v>
      </c>
      <c r="B106" s="47">
        <v>617</v>
      </c>
      <c r="C106" s="47">
        <v>361</v>
      </c>
      <c r="D106" s="14">
        <v>165</v>
      </c>
      <c r="E106" s="14">
        <v>68</v>
      </c>
      <c r="F106" s="36">
        <v>23</v>
      </c>
      <c r="G106" s="47">
        <v>361</v>
      </c>
      <c r="H106" s="14">
        <v>118</v>
      </c>
      <c r="I106" s="14">
        <v>89</v>
      </c>
      <c r="J106" s="67">
        <v>49</v>
      </c>
    </row>
    <row r="107" spans="1:10" x14ac:dyDescent="0.2">
      <c r="A107" s="6" t="s">
        <v>90</v>
      </c>
      <c r="B107" s="47">
        <v>1198</v>
      </c>
      <c r="C107" s="47">
        <v>566</v>
      </c>
      <c r="D107" s="14">
        <v>476</v>
      </c>
      <c r="E107" s="14">
        <v>80</v>
      </c>
      <c r="F107" s="36">
        <v>76</v>
      </c>
      <c r="G107" s="47">
        <v>354</v>
      </c>
      <c r="H107" s="14">
        <v>257</v>
      </c>
      <c r="I107" s="14">
        <v>388</v>
      </c>
      <c r="J107" s="67">
        <v>199</v>
      </c>
    </row>
    <row r="108" spans="1:10" x14ac:dyDescent="0.2">
      <c r="A108" s="5" t="str">
        <f>VLOOKUP("&lt;Zeilentitel_12&gt;",Uebersetzungen!$B$3:$E$107,Uebersetzungen!$B$2+1,FALSE)</f>
        <v>Region Viamala</v>
      </c>
      <c r="B108" s="41">
        <v>6124</v>
      </c>
      <c r="C108" s="41">
        <v>3359</v>
      </c>
      <c r="D108" s="8">
        <v>1453</v>
      </c>
      <c r="E108" s="8">
        <v>714</v>
      </c>
      <c r="F108" s="40">
        <v>598</v>
      </c>
      <c r="G108" s="41">
        <v>2365</v>
      </c>
      <c r="H108" s="8">
        <v>1629</v>
      </c>
      <c r="I108" s="8">
        <v>1109</v>
      </c>
      <c r="J108" s="66">
        <v>1021</v>
      </c>
    </row>
    <row r="109" spans="1:10" x14ac:dyDescent="0.2">
      <c r="A109" s="6" t="s">
        <v>13</v>
      </c>
      <c r="B109" s="47">
        <v>124</v>
      </c>
      <c r="C109" s="47">
        <v>75</v>
      </c>
      <c r="D109" s="14">
        <v>35</v>
      </c>
      <c r="E109" s="14">
        <v>8</v>
      </c>
      <c r="F109" s="36">
        <v>6</v>
      </c>
      <c r="G109" s="47">
        <v>45</v>
      </c>
      <c r="H109" s="14">
        <v>17</v>
      </c>
      <c r="I109" s="14">
        <v>36</v>
      </c>
      <c r="J109" s="67">
        <v>26</v>
      </c>
    </row>
    <row r="110" spans="1:10" x14ac:dyDescent="0.2">
      <c r="A110" s="6" t="s">
        <v>14</v>
      </c>
      <c r="B110" s="47">
        <v>107</v>
      </c>
      <c r="C110" s="47">
        <v>63</v>
      </c>
      <c r="D110" s="14">
        <v>19</v>
      </c>
      <c r="E110" s="14">
        <v>14</v>
      </c>
      <c r="F110" s="36">
        <v>11</v>
      </c>
      <c r="G110" s="47">
        <v>25</v>
      </c>
      <c r="H110" s="14">
        <v>29</v>
      </c>
      <c r="I110" s="14">
        <v>27</v>
      </c>
      <c r="J110" s="67">
        <v>26</v>
      </c>
    </row>
    <row r="111" spans="1:10" x14ac:dyDescent="0.2">
      <c r="A111" s="6" t="s">
        <v>15</v>
      </c>
      <c r="B111" s="47">
        <v>366</v>
      </c>
      <c r="C111" s="47">
        <v>229</v>
      </c>
      <c r="D111" s="14">
        <v>87</v>
      </c>
      <c r="E111" s="14">
        <v>32</v>
      </c>
      <c r="F111" s="36">
        <v>18</v>
      </c>
      <c r="G111" s="47">
        <v>143</v>
      </c>
      <c r="H111" s="14">
        <v>80</v>
      </c>
      <c r="I111" s="14">
        <v>77</v>
      </c>
      <c r="J111" s="67">
        <v>66</v>
      </c>
    </row>
    <row r="112" spans="1:10" x14ac:dyDescent="0.2">
      <c r="A112" s="6" t="s">
        <v>16</v>
      </c>
      <c r="B112" s="47">
        <v>290</v>
      </c>
      <c r="C112" s="47">
        <v>169</v>
      </c>
      <c r="D112" s="14">
        <v>89</v>
      </c>
      <c r="E112" s="14">
        <v>19</v>
      </c>
      <c r="F112" s="36">
        <v>13</v>
      </c>
      <c r="G112" s="47">
        <v>101</v>
      </c>
      <c r="H112" s="14">
        <v>86</v>
      </c>
      <c r="I112" s="14">
        <v>51</v>
      </c>
      <c r="J112" s="67">
        <v>52</v>
      </c>
    </row>
    <row r="113" spans="1:10" x14ac:dyDescent="0.2">
      <c r="A113" s="6" t="s">
        <v>17</v>
      </c>
      <c r="B113" s="47">
        <v>1034</v>
      </c>
      <c r="C113" s="47">
        <v>583</v>
      </c>
      <c r="D113" s="14">
        <v>233</v>
      </c>
      <c r="E113" s="14">
        <v>125</v>
      </c>
      <c r="F113" s="36">
        <v>93</v>
      </c>
      <c r="G113" s="47">
        <v>334</v>
      </c>
      <c r="H113" s="14">
        <v>284</v>
      </c>
      <c r="I113" s="14">
        <v>225</v>
      </c>
      <c r="J113" s="67">
        <v>191</v>
      </c>
    </row>
    <row r="114" spans="1:10" x14ac:dyDescent="0.2">
      <c r="A114" s="6" t="s">
        <v>18</v>
      </c>
      <c r="B114" s="47">
        <v>131</v>
      </c>
      <c r="C114" s="47">
        <v>71</v>
      </c>
      <c r="D114" s="14">
        <v>22</v>
      </c>
      <c r="E114" s="14">
        <v>24</v>
      </c>
      <c r="F114" s="36">
        <v>14</v>
      </c>
      <c r="G114" s="47">
        <v>50</v>
      </c>
      <c r="H114" s="14">
        <v>31</v>
      </c>
      <c r="I114" s="14">
        <v>19</v>
      </c>
      <c r="J114" s="67">
        <v>31</v>
      </c>
    </row>
    <row r="115" spans="1:10" x14ac:dyDescent="0.2">
      <c r="A115" s="6" t="s">
        <v>19</v>
      </c>
      <c r="B115" s="47">
        <v>182</v>
      </c>
      <c r="C115" s="47">
        <v>121</v>
      </c>
      <c r="D115" s="14">
        <v>48</v>
      </c>
      <c r="E115" s="14">
        <v>9</v>
      </c>
      <c r="F115" s="36">
        <v>4</v>
      </c>
      <c r="G115" s="47">
        <v>50</v>
      </c>
      <c r="H115" s="14">
        <v>20</v>
      </c>
      <c r="I115" s="14">
        <v>53</v>
      </c>
      <c r="J115" s="67">
        <v>59</v>
      </c>
    </row>
    <row r="116" spans="1:10" x14ac:dyDescent="0.2">
      <c r="A116" s="6" t="s">
        <v>20</v>
      </c>
      <c r="B116" s="47">
        <v>664</v>
      </c>
      <c r="C116" s="47">
        <v>308</v>
      </c>
      <c r="D116" s="14">
        <v>221</v>
      </c>
      <c r="E116" s="14">
        <v>77</v>
      </c>
      <c r="F116" s="36">
        <v>58</v>
      </c>
      <c r="G116" s="47">
        <v>238</v>
      </c>
      <c r="H116" s="14">
        <v>224</v>
      </c>
      <c r="I116" s="14">
        <v>112</v>
      </c>
      <c r="J116" s="67">
        <v>90</v>
      </c>
    </row>
    <row r="117" spans="1:10" x14ac:dyDescent="0.2">
      <c r="A117" s="6" t="s">
        <v>21</v>
      </c>
      <c r="B117" s="47">
        <v>211</v>
      </c>
      <c r="C117" s="47">
        <v>83</v>
      </c>
      <c r="D117" s="14">
        <v>20</v>
      </c>
      <c r="E117" s="14">
        <v>72</v>
      </c>
      <c r="F117" s="36">
        <v>36</v>
      </c>
      <c r="G117" s="47">
        <v>88</v>
      </c>
      <c r="H117" s="14">
        <v>65</v>
      </c>
      <c r="I117" s="14">
        <v>19</v>
      </c>
      <c r="J117" s="67">
        <v>39</v>
      </c>
    </row>
    <row r="118" spans="1:10" x14ac:dyDescent="0.2">
      <c r="A118" s="6" t="s">
        <v>22</v>
      </c>
      <c r="B118" s="47">
        <v>190</v>
      </c>
      <c r="C118" s="47">
        <v>128</v>
      </c>
      <c r="D118" s="14">
        <v>41</v>
      </c>
      <c r="E118" s="14">
        <v>14</v>
      </c>
      <c r="F118" s="36">
        <v>7</v>
      </c>
      <c r="G118" s="47">
        <v>31</v>
      </c>
      <c r="H118" s="14">
        <v>83</v>
      </c>
      <c r="I118" s="14">
        <v>30</v>
      </c>
      <c r="J118" s="67">
        <v>46</v>
      </c>
    </row>
    <row r="119" spans="1:10" x14ac:dyDescent="0.2">
      <c r="A119" s="6" t="s">
        <v>24</v>
      </c>
      <c r="B119" s="47">
        <v>915</v>
      </c>
      <c r="C119" s="47">
        <v>547</v>
      </c>
      <c r="D119" s="14">
        <v>224</v>
      </c>
      <c r="E119" s="14">
        <v>109</v>
      </c>
      <c r="F119" s="36">
        <v>35</v>
      </c>
      <c r="G119" s="47">
        <v>307</v>
      </c>
      <c r="H119" s="14">
        <v>230</v>
      </c>
      <c r="I119" s="14">
        <v>191</v>
      </c>
      <c r="J119" s="67">
        <v>187</v>
      </c>
    </row>
    <row r="120" spans="1:10" x14ac:dyDescent="0.2">
      <c r="A120" s="6" t="s">
        <v>25</v>
      </c>
      <c r="B120" s="47">
        <v>172</v>
      </c>
      <c r="C120" s="47">
        <v>111</v>
      </c>
      <c r="D120" s="14">
        <v>28</v>
      </c>
      <c r="E120" s="14">
        <v>17</v>
      </c>
      <c r="F120" s="36">
        <v>16</v>
      </c>
      <c r="G120" s="47">
        <v>80</v>
      </c>
      <c r="H120" s="14">
        <v>46</v>
      </c>
      <c r="I120" s="14">
        <v>25</v>
      </c>
      <c r="J120" s="67">
        <v>21</v>
      </c>
    </row>
    <row r="121" spans="1:10" x14ac:dyDescent="0.2">
      <c r="A121" s="6" t="s">
        <v>26</v>
      </c>
      <c r="B121" s="47">
        <v>102</v>
      </c>
      <c r="C121" s="47">
        <v>34</v>
      </c>
      <c r="D121" s="14">
        <v>24</v>
      </c>
      <c r="E121" s="14">
        <v>12</v>
      </c>
      <c r="F121" s="36">
        <v>32</v>
      </c>
      <c r="G121" s="47">
        <v>43</v>
      </c>
      <c r="H121" s="14">
        <v>34</v>
      </c>
      <c r="I121" s="14">
        <v>15</v>
      </c>
      <c r="J121" s="67">
        <v>10</v>
      </c>
    </row>
    <row r="122" spans="1:10" x14ac:dyDescent="0.2">
      <c r="A122" s="6" t="s">
        <v>27</v>
      </c>
      <c r="B122" s="47">
        <v>501</v>
      </c>
      <c r="C122" s="47">
        <v>252</v>
      </c>
      <c r="D122" s="14">
        <v>120</v>
      </c>
      <c r="E122" s="14">
        <v>59</v>
      </c>
      <c r="F122" s="36">
        <v>70</v>
      </c>
      <c r="G122" s="47">
        <v>239</v>
      </c>
      <c r="H122" s="14">
        <v>122</v>
      </c>
      <c r="I122" s="14">
        <v>73</v>
      </c>
      <c r="J122" s="67">
        <v>67</v>
      </c>
    </row>
    <row r="123" spans="1:10" x14ac:dyDescent="0.2">
      <c r="A123" s="6" t="s">
        <v>28</v>
      </c>
      <c r="B123" s="47">
        <v>23</v>
      </c>
      <c r="C123" s="47">
        <v>17</v>
      </c>
      <c r="D123" s="14">
        <v>2</v>
      </c>
      <c r="E123" s="14">
        <v>4</v>
      </c>
      <c r="F123" s="36">
        <v>0</v>
      </c>
      <c r="G123" s="47">
        <v>9</v>
      </c>
      <c r="H123" s="14">
        <v>4</v>
      </c>
      <c r="I123" s="14">
        <v>3</v>
      </c>
      <c r="J123" s="67">
        <v>7</v>
      </c>
    </row>
    <row r="124" spans="1:10" x14ac:dyDescent="0.2">
      <c r="A124" s="6" t="s">
        <v>29</v>
      </c>
      <c r="B124" s="47">
        <v>199</v>
      </c>
      <c r="C124" s="47">
        <v>71</v>
      </c>
      <c r="D124" s="14">
        <v>47</v>
      </c>
      <c r="E124" s="14">
        <v>19</v>
      </c>
      <c r="F124" s="36">
        <v>62</v>
      </c>
      <c r="G124" s="47">
        <v>117</v>
      </c>
      <c r="H124" s="14">
        <v>35</v>
      </c>
      <c r="I124" s="14">
        <v>26</v>
      </c>
      <c r="J124" s="67">
        <v>21</v>
      </c>
    </row>
    <row r="125" spans="1:10" x14ac:dyDescent="0.2">
      <c r="A125" s="6" t="s">
        <v>30</v>
      </c>
      <c r="B125" s="47">
        <v>158</v>
      </c>
      <c r="C125" s="47">
        <v>123</v>
      </c>
      <c r="D125" s="14">
        <v>7</v>
      </c>
      <c r="E125" s="14">
        <v>10</v>
      </c>
      <c r="F125" s="36">
        <v>18</v>
      </c>
      <c r="G125" s="47">
        <v>85</v>
      </c>
      <c r="H125" s="14">
        <v>54</v>
      </c>
      <c r="I125" s="14">
        <v>13</v>
      </c>
      <c r="J125" s="67">
        <v>6</v>
      </c>
    </row>
    <row r="126" spans="1:10" x14ac:dyDescent="0.2">
      <c r="A126" s="6" t="s">
        <v>92</v>
      </c>
      <c r="B126" s="47">
        <v>378</v>
      </c>
      <c r="C126" s="47">
        <v>143</v>
      </c>
      <c r="D126" s="14">
        <v>139</v>
      </c>
      <c r="E126" s="14">
        <v>53</v>
      </c>
      <c r="F126" s="36">
        <v>43</v>
      </c>
      <c r="G126" s="47">
        <v>177</v>
      </c>
      <c r="H126" s="14">
        <v>111</v>
      </c>
      <c r="I126" s="14">
        <v>62</v>
      </c>
      <c r="J126" s="67">
        <v>28</v>
      </c>
    </row>
    <row r="127" spans="1:10" x14ac:dyDescent="0.2">
      <c r="A127" s="6" t="s">
        <v>101</v>
      </c>
      <c r="B127" s="47">
        <v>377</v>
      </c>
      <c r="C127" s="47">
        <v>231</v>
      </c>
      <c r="D127" s="14">
        <v>47</v>
      </c>
      <c r="E127" s="14">
        <v>37</v>
      </c>
      <c r="F127" s="36">
        <v>62</v>
      </c>
      <c r="G127" s="47">
        <v>203</v>
      </c>
      <c r="H127" s="14">
        <v>74</v>
      </c>
      <c r="I127" s="14">
        <v>52</v>
      </c>
      <c r="J127" s="67">
        <v>48</v>
      </c>
    </row>
    <row r="128" spans="1:10" x14ac:dyDescent="0.2">
      <c r="A128" s="6"/>
      <c r="B128" s="56"/>
      <c r="C128" s="56"/>
      <c r="D128" s="42"/>
      <c r="E128" s="42"/>
      <c r="F128" s="43"/>
      <c r="G128" s="56"/>
      <c r="H128" s="42"/>
      <c r="I128" s="42"/>
      <c r="J128" s="68"/>
    </row>
    <row r="129" spans="1:10" x14ac:dyDescent="0.2">
      <c r="A129" s="13" t="str">
        <f>VLOOKUP("&lt;Zeilentitel_1&gt;",Uebersetzungen!$B$3:$E$107,Uebersetzungen!$B$2+1,FALSE)</f>
        <v>GRAUBÜNDEN</v>
      </c>
      <c r="B129" s="44">
        <v>75586</v>
      </c>
      <c r="C129" s="44">
        <v>38054</v>
      </c>
      <c r="D129" s="45">
        <v>24490</v>
      </c>
      <c r="E129" s="45">
        <v>7528</v>
      </c>
      <c r="F129" s="46">
        <v>5514</v>
      </c>
      <c r="G129" s="44">
        <v>27003</v>
      </c>
      <c r="H129" s="45">
        <v>21158</v>
      </c>
      <c r="I129" s="45">
        <v>15096</v>
      </c>
      <c r="J129" s="69">
        <v>12329</v>
      </c>
    </row>
    <row r="130" spans="1:10" x14ac:dyDescent="0.2">
      <c r="A130" s="11" t="str">
        <f>VLOOKUP("&lt;Zeilentitel_2&gt;",Uebersetzungen!$B$3:$E$107,Uebersetzungen!$B$2+1,FALSE)</f>
        <v>Region Albula</v>
      </c>
      <c r="B130" s="47">
        <v>6187</v>
      </c>
      <c r="C130" s="47">
        <v>3019</v>
      </c>
      <c r="D130" s="14">
        <v>2094</v>
      </c>
      <c r="E130" s="14">
        <v>563</v>
      </c>
      <c r="F130" s="36">
        <v>511</v>
      </c>
      <c r="G130" s="47">
        <v>1968</v>
      </c>
      <c r="H130" s="14">
        <v>1990</v>
      </c>
      <c r="I130" s="14">
        <v>1360</v>
      </c>
      <c r="J130" s="67">
        <v>869</v>
      </c>
    </row>
    <row r="131" spans="1:10" x14ac:dyDescent="0.2">
      <c r="A131" s="11" t="str">
        <f>VLOOKUP("&lt;Zeilentitel_3&gt;",Uebersetzungen!$B$3:$E$107,Uebersetzungen!$B$2+1,FALSE)</f>
        <v>Region Bernina</v>
      </c>
      <c r="B131" s="47">
        <v>2229</v>
      </c>
      <c r="C131" s="47">
        <v>994</v>
      </c>
      <c r="D131" s="14">
        <v>640</v>
      </c>
      <c r="E131" s="14">
        <v>441</v>
      </c>
      <c r="F131" s="36">
        <v>154</v>
      </c>
      <c r="G131" s="47">
        <v>1171</v>
      </c>
      <c r="H131" s="14">
        <v>568</v>
      </c>
      <c r="I131" s="14">
        <v>308</v>
      </c>
      <c r="J131" s="67">
        <v>182</v>
      </c>
    </row>
    <row r="132" spans="1:10" x14ac:dyDescent="0.2">
      <c r="A132" s="11" t="str">
        <f>VLOOKUP("&lt;Zeilentitel_4&gt;",Uebersetzungen!$B$3:$E$107,Uebersetzungen!$B$2+1,FALSE)</f>
        <v>Region Engiadina Bassa/Val Müstair</v>
      </c>
      <c r="B132" s="47">
        <v>4830</v>
      </c>
      <c r="C132" s="47">
        <v>1820</v>
      </c>
      <c r="D132" s="14">
        <v>1698</v>
      </c>
      <c r="E132" s="14">
        <v>571</v>
      </c>
      <c r="F132" s="36">
        <v>741</v>
      </c>
      <c r="G132" s="47">
        <v>2157</v>
      </c>
      <c r="H132" s="14">
        <v>1200</v>
      </c>
      <c r="I132" s="14">
        <v>792</v>
      </c>
      <c r="J132" s="67">
        <v>681</v>
      </c>
    </row>
    <row r="133" spans="1:10" x14ac:dyDescent="0.2">
      <c r="A133" s="11" t="str">
        <f>VLOOKUP("&lt;Zeilentitel_5&gt;",Uebersetzungen!$B$3:$E$107,Uebersetzungen!$B$2+1,FALSE)</f>
        <v>Region Imboden</v>
      </c>
      <c r="B133" s="47">
        <v>6013</v>
      </c>
      <c r="C133" s="47">
        <v>3261</v>
      </c>
      <c r="D133" s="14">
        <v>2169</v>
      </c>
      <c r="E133" s="14">
        <v>353</v>
      </c>
      <c r="F133" s="36">
        <v>230</v>
      </c>
      <c r="G133" s="47">
        <v>1206</v>
      </c>
      <c r="H133" s="14">
        <v>1910</v>
      </c>
      <c r="I133" s="14">
        <v>1337</v>
      </c>
      <c r="J133" s="67">
        <v>1560</v>
      </c>
    </row>
    <row r="134" spans="1:10" x14ac:dyDescent="0.2">
      <c r="A134" s="11" t="str">
        <f>VLOOKUP("&lt;Zeilentitel_6&gt;",Uebersetzungen!$B$3:$E$107,Uebersetzungen!$B$2+1,FALSE)</f>
        <v>Region Landquart</v>
      </c>
      <c r="B134" s="47">
        <v>6034</v>
      </c>
      <c r="C134" s="47">
        <v>3410</v>
      </c>
      <c r="D134" s="14">
        <v>1827</v>
      </c>
      <c r="E134" s="14">
        <v>511</v>
      </c>
      <c r="F134" s="36">
        <v>286</v>
      </c>
      <c r="G134" s="47">
        <v>1401</v>
      </c>
      <c r="H134" s="14">
        <v>1459</v>
      </c>
      <c r="I134" s="14">
        <v>1821</v>
      </c>
      <c r="J134" s="67">
        <v>1353</v>
      </c>
    </row>
    <row r="135" spans="1:10" x14ac:dyDescent="0.2">
      <c r="A135" s="11" t="str">
        <f>VLOOKUP("&lt;Zeilentitel_7&gt;",Uebersetzungen!$B$3:$E$107,Uebersetzungen!$B$2+1,FALSE)</f>
        <v>Region Maloja</v>
      </c>
      <c r="B135" s="47">
        <v>6125</v>
      </c>
      <c r="C135" s="47">
        <v>2150</v>
      </c>
      <c r="D135" s="14">
        <v>2794</v>
      </c>
      <c r="E135" s="14">
        <v>591</v>
      </c>
      <c r="F135" s="36">
        <v>590</v>
      </c>
      <c r="G135" s="47">
        <v>2081</v>
      </c>
      <c r="H135" s="14">
        <v>1831</v>
      </c>
      <c r="I135" s="14">
        <v>1223</v>
      </c>
      <c r="J135" s="67">
        <v>990</v>
      </c>
    </row>
    <row r="136" spans="1:10" x14ac:dyDescent="0.2">
      <c r="A136" s="11" t="str">
        <f>VLOOKUP("&lt;Zeilentitel_8&gt;",Uebersetzungen!$B$3:$E$107,Uebersetzungen!$B$2+1,FALSE)</f>
        <v>Region Moesa</v>
      </c>
      <c r="B136" s="47">
        <v>5963</v>
      </c>
      <c r="C136" s="47">
        <v>4518</v>
      </c>
      <c r="D136" s="14">
        <v>894</v>
      </c>
      <c r="E136" s="14">
        <v>265</v>
      </c>
      <c r="F136" s="36">
        <v>286</v>
      </c>
      <c r="G136" s="47">
        <v>2685</v>
      </c>
      <c r="H136" s="14">
        <v>1540</v>
      </c>
      <c r="I136" s="14">
        <v>1049</v>
      </c>
      <c r="J136" s="67">
        <v>689</v>
      </c>
    </row>
    <row r="137" spans="1:10" x14ac:dyDescent="0.2">
      <c r="A137" s="11" t="str">
        <f>VLOOKUP("&lt;Zeilentitel_9&gt;",Uebersetzungen!$B$3:$E$107,Uebersetzungen!$B$2+1,FALSE)</f>
        <v>Region Plessur</v>
      </c>
      <c r="B137" s="47">
        <v>8522</v>
      </c>
      <c r="C137" s="47">
        <v>4070</v>
      </c>
      <c r="D137" s="14">
        <v>3140</v>
      </c>
      <c r="E137" s="14">
        <v>628</v>
      </c>
      <c r="F137" s="36">
        <v>684</v>
      </c>
      <c r="G137" s="47">
        <v>2926</v>
      </c>
      <c r="H137" s="14">
        <v>2790</v>
      </c>
      <c r="I137" s="14">
        <v>1456</v>
      </c>
      <c r="J137" s="67">
        <v>1350</v>
      </c>
    </row>
    <row r="138" spans="1:10" x14ac:dyDescent="0.2">
      <c r="A138" s="11" t="str">
        <f>VLOOKUP("&lt;Zeilentitel_10&gt;",Uebersetzungen!$B$3:$E$107,Uebersetzungen!$B$2+1,FALSE)</f>
        <v>Region Prättigau/Davos</v>
      </c>
      <c r="B138" s="47">
        <v>11264</v>
      </c>
      <c r="C138" s="47">
        <v>5587</v>
      </c>
      <c r="D138" s="14">
        <v>3377</v>
      </c>
      <c r="E138" s="14">
        <v>1498</v>
      </c>
      <c r="F138" s="36">
        <v>802</v>
      </c>
      <c r="G138" s="47">
        <v>4472</v>
      </c>
      <c r="H138" s="14">
        <v>3144</v>
      </c>
      <c r="I138" s="14">
        <v>1945</v>
      </c>
      <c r="J138" s="67">
        <v>1703</v>
      </c>
    </row>
    <row r="139" spans="1:10" x14ac:dyDescent="0.2">
      <c r="A139" s="11" t="str">
        <f>VLOOKUP("&lt;Zeilentitel_11&gt;",Uebersetzungen!$B$3:$E$107,Uebersetzungen!$B$2+1,FALSE)</f>
        <v>Region Surselva</v>
      </c>
      <c r="B139" s="47">
        <v>12295</v>
      </c>
      <c r="C139" s="47">
        <v>5866</v>
      </c>
      <c r="D139" s="14">
        <v>4404</v>
      </c>
      <c r="E139" s="14">
        <v>1393</v>
      </c>
      <c r="F139" s="36">
        <v>632</v>
      </c>
      <c r="G139" s="47">
        <v>4571</v>
      </c>
      <c r="H139" s="14">
        <v>3097</v>
      </c>
      <c r="I139" s="14">
        <v>2696</v>
      </c>
      <c r="J139" s="67">
        <v>1931</v>
      </c>
    </row>
    <row r="140" spans="1:10" ht="13.5" thickBot="1" x14ac:dyDescent="0.25">
      <c r="A140" s="12" t="str">
        <f>VLOOKUP("&lt;Zeilentitel_12&gt;",Uebersetzungen!$B$3:$E$107,Uebersetzungen!$B$2+1,FALSE)</f>
        <v>Region Viamala</v>
      </c>
      <c r="B140" s="52">
        <v>6124</v>
      </c>
      <c r="C140" s="52">
        <v>3359</v>
      </c>
      <c r="D140" s="48">
        <v>1453</v>
      </c>
      <c r="E140" s="48">
        <v>714</v>
      </c>
      <c r="F140" s="49">
        <v>598</v>
      </c>
      <c r="G140" s="52">
        <v>2365</v>
      </c>
      <c r="H140" s="48">
        <v>1629</v>
      </c>
      <c r="I140" s="48">
        <v>1109</v>
      </c>
      <c r="J140" s="70">
        <v>1021</v>
      </c>
    </row>
    <row r="141" spans="1:10" x14ac:dyDescent="0.2">
      <c r="B141" s="14"/>
      <c r="C141" s="14"/>
      <c r="D141" s="14"/>
      <c r="E141" s="14"/>
      <c r="F141" s="14"/>
      <c r="G141" s="14"/>
      <c r="H141" s="61"/>
    </row>
    <row r="142" spans="1:10" ht="25.5" customHeight="1" x14ac:dyDescent="0.2">
      <c r="A142" s="97" t="str">
        <f>VLOOKUP("&lt;Legende_1&gt;",Uebersetzungen!$B$3:$E$107,Uebersetzungen!$B$2+1,FALSE)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2" s="97"/>
      <c r="C142" s="97"/>
      <c r="D142" s="97"/>
      <c r="E142" s="97"/>
      <c r="F142" s="97"/>
      <c r="G142" s="97"/>
      <c r="H142" s="97"/>
      <c r="I142" s="97"/>
      <c r="J142" s="97"/>
    </row>
    <row r="144" spans="1:10" x14ac:dyDescent="0.2">
      <c r="A144" s="4" t="str">
        <f>VLOOKUP("&lt;Quelle_1&gt;",Uebersetzungen!$B$3:$E$60,Uebersetzungen!$B$2+1,FALSE)</f>
        <v>Quelle: BFS (Gebäude- und Wohnungsstatistik)</v>
      </c>
    </row>
    <row r="145" spans="1:1" x14ac:dyDescent="0.2">
      <c r="A145" s="3" t="str">
        <f>VLOOKUP("&lt;Aktualisierung&gt;",Uebersetzungen!$B$3:$E$60,Uebersetzungen!$B$2+1,FALSE)</f>
        <v>Letztmals aktualisiert am: 15.09.2026</v>
      </c>
    </row>
  </sheetData>
  <sheetProtection sheet="1" objects="1" scenarios="1"/>
  <mergeCells count="4">
    <mergeCell ref="A7:B7"/>
    <mergeCell ref="A9:G9"/>
    <mergeCell ref="A142:J142"/>
    <mergeCell ref="B13:B14"/>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Option Button 1">
              <controlPr defaultSize="0" autoFill="0" autoLine="0" autoPict="0">
                <anchor moveWithCells="1">
                  <from>
                    <xdr:col>4</xdr:col>
                    <xdr:colOff>161925</xdr:colOff>
                    <xdr:row>1</xdr:row>
                    <xdr:rowOff>114300</xdr:rowOff>
                  </from>
                  <to>
                    <xdr:col>5</xdr:col>
                    <xdr:colOff>85725</xdr:colOff>
                    <xdr:row>2</xdr:row>
                    <xdr:rowOff>142875</xdr:rowOff>
                  </to>
                </anchor>
              </controlPr>
            </control>
          </mc:Choice>
        </mc:AlternateContent>
        <mc:AlternateContent xmlns:mc="http://schemas.openxmlformats.org/markup-compatibility/2006">
          <mc:Choice Requires="x14">
            <control shapeId="18434" r:id="rId5" name="Option Button 2">
              <controlPr defaultSize="0" autoFill="0" autoLine="0" autoPict="0">
                <anchor moveWithCells="1">
                  <from>
                    <xdr:col>4</xdr:col>
                    <xdr:colOff>161925</xdr:colOff>
                    <xdr:row>2</xdr:row>
                    <xdr:rowOff>104775</xdr:rowOff>
                  </from>
                  <to>
                    <xdr:col>5</xdr:col>
                    <xdr:colOff>428625</xdr:colOff>
                    <xdr:row>3</xdr:row>
                    <xdr:rowOff>114300</xdr:rowOff>
                  </to>
                </anchor>
              </controlPr>
            </control>
          </mc:Choice>
        </mc:AlternateContent>
        <mc:AlternateContent xmlns:mc="http://schemas.openxmlformats.org/markup-compatibility/2006">
          <mc:Choice Requires="x14">
            <control shapeId="18435" r:id="rId6" name="Option Button 3">
              <controlPr defaultSize="0" autoFill="0" autoLine="0" autoPict="0">
                <anchor moveWithCells="1">
                  <from>
                    <xdr:col>4</xdr:col>
                    <xdr:colOff>161925</xdr:colOff>
                    <xdr:row>3</xdr:row>
                    <xdr:rowOff>66675</xdr:rowOff>
                  </from>
                  <to>
                    <xdr:col>5</xdr:col>
                    <xdr:colOff>85725</xdr:colOff>
                    <xdr:row>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5"/>
  <sheetViews>
    <sheetView workbookViewId="0">
      <selection activeCell="G54" sqref="G54"/>
    </sheetView>
  </sheetViews>
  <sheetFormatPr baseColWidth="10" defaultColWidth="12.5703125" defaultRowHeight="12.75" x14ac:dyDescent="0.2"/>
  <cols>
    <col min="1" max="1" width="8.5703125" style="20" bestFit="1" customWidth="1"/>
    <col min="2" max="2" width="19.140625" style="20" customWidth="1"/>
    <col min="3" max="3" width="46.7109375" style="20" bestFit="1" customWidth="1"/>
    <col min="4" max="4" width="47.5703125" style="20" bestFit="1" customWidth="1"/>
    <col min="5" max="5" width="47" style="20" bestFit="1" customWidth="1"/>
    <col min="6" max="16384" width="12.5703125" style="20"/>
  </cols>
  <sheetData>
    <row r="1" spans="1:6" x14ac:dyDescent="0.2">
      <c r="A1" s="16" t="s">
        <v>102</v>
      </c>
      <c r="B1" s="16" t="s">
        <v>103</v>
      </c>
      <c r="C1" s="16" t="s">
        <v>104</v>
      </c>
      <c r="D1" s="16" t="s">
        <v>105</v>
      </c>
      <c r="E1" s="16" t="s">
        <v>106</v>
      </c>
      <c r="F1" s="17"/>
    </row>
    <row r="2" spans="1:6" x14ac:dyDescent="0.2">
      <c r="A2" s="18" t="s">
        <v>107</v>
      </c>
      <c r="B2" s="19">
        <v>1</v>
      </c>
      <c r="C2" s="17"/>
      <c r="D2" s="17"/>
      <c r="E2" s="17"/>
      <c r="F2" s="17"/>
    </row>
    <row r="3" spans="1:6" x14ac:dyDescent="0.2">
      <c r="A3" s="18"/>
      <c r="B3" s="20" t="s">
        <v>108</v>
      </c>
      <c r="C3" s="21" t="s">
        <v>109</v>
      </c>
      <c r="D3" s="21" t="s">
        <v>110</v>
      </c>
      <c r="E3" s="21" t="s">
        <v>111</v>
      </c>
      <c r="F3" s="17"/>
    </row>
    <row r="4" spans="1:6" ht="25.5" x14ac:dyDescent="0.2">
      <c r="A4" s="18" t="s">
        <v>112</v>
      </c>
      <c r="B4" s="32" t="s">
        <v>113</v>
      </c>
      <c r="C4" s="73" t="s">
        <v>229</v>
      </c>
      <c r="D4" s="73" t="s">
        <v>230</v>
      </c>
      <c r="E4" s="73" t="s">
        <v>231</v>
      </c>
      <c r="F4" s="17"/>
    </row>
    <row r="5" spans="1:6" x14ac:dyDescent="0.2">
      <c r="A5" s="18"/>
      <c r="B5" s="20" t="s">
        <v>114</v>
      </c>
      <c r="C5" s="21" t="s">
        <v>232</v>
      </c>
      <c r="D5" s="21" t="s">
        <v>233</v>
      </c>
      <c r="E5" s="21" t="s">
        <v>234</v>
      </c>
      <c r="F5" s="17"/>
    </row>
    <row r="6" spans="1:6" x14ac:dyDescent="0.2">
      <c r="A6" s="18"/>
      <c r="B6" s="18"/>
      <c r="C6" s="22"/>
      <c r="D6" s="22"/>
      <c r="E6" s="22"/>
      <c r="F6" s="17"/>
    </row>
    <row r="7" spans="1:6" x14ac:dyDescent="0.2">
      <c r="A7" s="18"/>
      <c r="B7" s="32" t="s">
        <v>178</v>
      </c>
      <c r="C7" s="21" t="s">
        <v>211</v>
      </c>
      <c r="D7" s="53" t="s">
        <v>216</v>
      </c>
      <c r="E7" s="53" t="s">
        <v>217</v>
      </c>
      <c r="F7" s="17"/>
    </row>
    <row r="8" spans="1:6" x14ac:dyDescent="0.2">
      <c r="A8" s="18" t="s">
        <v>115</v>
      </c>
      <c r="B8" s="20" t="s">
        <v>116</v>
      </c>
      <c r="C8" s="21" t="s">
        <v>0</v>
      </c>
      <c r="D8" s="53" t="s">
        <v>0</v>
      </c>
      <c r="E8" s="53" t="s">
        <v>168</v>
      </c>
      <c r="F8" s="17"/>
    </row>
    <row r="9" spans="1:6" x14ac:dyDescent="0.2">
      <c r="A9" s="18"/>
      <c r="B9" s="20" t="s">
        <v>117</v>
      </c>
      <c r="C9" s="21" t="s">
        <v>212</v>
      </c>
      <c r="D9" s="53" t="s">
        <v>216</v>
      </c>
      <c r="E9" s="53" t="s">
        <v>217</v>
      </c>
      <c r="F9" s="17"/>
    </row>
    <row r="10" spans="1:6" x14ac:dyDescent="0.2">
      <c r="A10" s="18"/>
      <c r="B10" s="20" t="s">
        <v>118</v>
      </c>
      <c r="C10" s="21" t="s">
        <v>195</v>
      </c>
      <c r="D10" s="53" t="s">
        <v>209</v>
      </c>
      <c r="E10" s="53" t="s">
        <v>210</v>
      </c>
      <c r="F10" s="17"/>
    </row>
    <row r="11" spans="1:6" x14ac:dyDescent="0.2">
      <c r="A11" s="18"/>
      <c r="B11" s="18"/>
      <c r="C11" s="22"/>
      <c r="D11" s="22"/>
      <c r="E11" s="22"/>
      <c r="F11" s="18"/>
    </row>
    <row r="12" spans="1:6" x14ac:dyDescent="0.2">
      <c r="A12" s="18"/>
      <c r="B12" s="32" t="s">
        <v>169</v>
      </c>
      <c r="C12" s="53" t="s">
        <v>0</v>
      </c>
      <c r="D12" s="53" t="s">
        <v>0</v>
      </c>
      <c r="E12" s="53" t="s">
        <v>168</v>
      </c>
      <c r="F12" s="17"/>
    </row>
    <row r="13" spans="1:6" x14ac:dyDescent="0.2">
      <c r="A13" s="18"/>
      <c r="B13" s="32" t="s">
        <v>170</v>
      </c>
      <c r="C13" s="53" t="s">
        <v>193</v>
      </c>
      <c r="D13" s="53" t="s">
        <v>201</v>
      </c>
      <c r="E13" s="53" t="s">
        <v>202</v>
      </c>
      <c r="F13" s="17"/>
    </row>
    <row r="14" spans="1:6" x14ac:dyDescent="0.2">
      <c r="A14" s="18"/>
      <c r="B14" s="32" t="s">
        <v>213</v>
      </c>
      <c r="C14" s="53" t="s">
        <v>0</v>
      </c>
      <c r="D14" s="53" t="s">
        <v>0</v>
      </c>
      <c r="E14" s="53" t="s">
        <v>168</v>
      </c>
      <c r="F14" s="17"/>
    </row>
    <row r="15" spans="1:6" x14ac:dyDescent="0.2">
      <c r="A15" s="18"/>
      <c r="B15" s="32" t="s">
        <v>214</v>
      </c>
      <c r="C15" s="53" t="s">
        <v>196</v>
      </c>
      <c r="D15" s="53" t="s">
        <v>203</v>
      </c>
      <c r="E15" s="53" t="s">
        <v>206</v>
      </c>
      <c r="F15" s="17"/>
    </row>
    <row r="16" spans="1:6" x14ac:dyDescent="0.2">
      <c r="A16" s="18"/>
      <c r="B16" s="32" t="s">
        <v>215</v>
      </c>
      <c r="C16" s="53" t="s">
        <v>197</v>
      </c>
      <c r="D16" s="53" t="s">
        <v>204</v>
      </c>
      <c r="E16" s="53" t="s">
        <v>205</v>
      </c>
      <c r="F16" s="17"/>
    </row>
    <row r="17" spans="1:17" x14ac:dyDescent="0.2">
      <c r="A17" s="18"/>
      <c r="B17" s="32" t="s">
        <v>171</v>
      </c>
      <c r="C17" s="53" t="s">
        <v>194</v>
      </c>
      <c r="D17" s="53" t="s">
        <v>207</v>
      </c>
      <c r="E17" s="53" t="s">
        <v>208</v>
      </c>
      <c r="F17" s="17"/>
    </row>
    <row r="18" spans="1:17" x14ac:dyDescent="0.2">
      <c r="A18" s="18"/>
      <c r="B18" s="17"/>
      <c r="C18" s="27"/>
      <c r="D18" s="27"/>
      <c r="E18" s="27"/>
      <c r="F18" s="17"/>
    </row>
    <row r="19" spans="1:17" x14ac:dyDescent="0.2">
      <c r="A19" s="18" t="s">
        <v>112</v>
      </c>
      <c r="B19" s="20" t="s">
        <v>119</v>
      </c>
      <c r="C19" s="21" t="s">
        <v>87</v>
      </c>
      <c r="D19" s="21" t="s">
        <v>120</v>
      </c>
      <c r="E19" s="21" t="s">
        <v>121</v>
      </c>
      <c r="F19" s="17"/>
    </row>
    <row r="20" spans="1:17" x14ac:dyDescent="0.2">
      <c r="A20" s="17"/>
      <c r="B20" s="20" t="s">
        <v>122</v>
      </c>
      <c r="C20" s="24" t="s">
        <v>123</v>
      </c>
      <c r="D20" s="21" t="s">
        <v>124</v>
      </c>
      <c r="E20" s="21" t="s">
        <v>125</v>
      </c>
      <c r="F20" s="17"/>
    </row>
    <row r="21" spans="1:17" x14ac:dyDescent="0.2">
      <c r="A21" s="17"/>
      <c r="B21" s="20" t="s">
        <v>126</v>
      </c>
      <c r="C21" s="24" t="s">
        <v>127</v>
      </c>
      <c r="D21" s="21" t="s">
        <v>128</v>
      </c>
      <c r="E21" s="21" t="s">
        <v>129</v>
      </c>
      <c r="F21" s="17"/>
    </row>
    <row r="22" spans="1:17" x14ac:dyDescent="0.2">
      <c r="A22" s="17"/>
      <c r="B22" s="20" t="s">
        <v>130</v>
      </c>
      <c r="C22" s="24" t="s">
        <v>131</v>
      </c>
      <c r="D22" s="21" t="s">
        <v>132</v>
      </c>
      <c r="E22" s="21" t="s">
        <v>133</v>
      </c>
      <c r="F22" s="17"/>
    </row>
    <row r="23" spans="1:17" x14ac:dyDescent="0.2">
      <c r="A23" s="17"/>
      <c r="B23" s="20" t="s">
        <v>134</v>
      </c>
      <c r="C23" s="24" t="s">
        <v>135</v>
      </c>
      <c r="D23" s="21" t="s">
        <v>136</v>
      </c>
      <c r="E23" s="21" t="s">
        <v>137</v>
      </c>
      <c r="F23" s="17"/>
    </row>
    <row r="24" spans="1:17" x14ac:dyDescent="0.2">
      <c r="A24" s="17"/>
      <c r="B24" s="20" t="s">
        <v>138</v>
      </c>
      <c r="C24" s="24" t="s">
        <v>139</v>
      </c>
      <c r="D24" s="21" t="s">
        <v>140</v>
      </c>
      <c r="E24" s="21" t="s">
        <v>141</v>
      </c>
      <c r="F24" s="17"/>
    </row>
    <row r="25" spans="1:17" x14ac:dyDescent="0.2">
      <c r="A25" s="17"/>
      <c r="B25" s="20" t="s">
        <v>142</v>
      </c>
      <c r="C25" s="24" t="s">
        <v>143</v>
      </c>
      <c r="D25" s="21" t="s">
        <v>144</v>
      </c>
      <c r="E25" s="21" t="s">
        <v>145</v>
      </c>
      <c r="F25" s="17"/>
    </row>
    <row r="26" spans="1:17" x14ac:dyDescent="0.2">
      <c r="A26" s="17"/>
      <c r="B26" s="20" t="s">
        <v>146</v>
      </c>
      <c r="C26" s="24" t="s">
        <v>147</v>
      </c>
      <c r="D26" s="21" t="s">
        <v>148</v>
      </c>
      <c r="E26" s="21" t="s">
        <v>149</v>
      </c>
      <c r="F26" s="17"/>
    </row>
    <row r="27" spans="1:17" x14ac:dyDescent="0.2">
      <c r="A27" s="17"/>
      <c r="B27" s="20" t="s">
        <v>150</v>
      </c>
      <c r="C27" s="24" t="s">
        <v>151</v>
      </c>
      <c r="D27" s="21" t="s">
        <v>152</v>
      </c>
      <c r="E27" s="21" t="s">
        <v>153</v>
      </c>
      <c r="F27" s="17"/>
    </row>
    <row r="28" spans="1:17" x14ac:dyDescent="0.2">
      <c r="A28" s="17"/>
      <c r="B28" s="20" t="s">
        <v>154</v>
      </c>
      <c r="C28" s="24" t="s">
        <v>155</v>
      </c>
      <c r="D28" s="21" t="s">
        <v>156</v>
      </c>
      <c r="E28" s="21" t="s">
        <v>157</v>
      </c>
      <c r="F28" s="17"/>
    </row>
    <row r="29" spans="1:17" x14ac:dyDescent="0.2">
      <c r="A29" s="17"/>
      <c r="B29" s="20" t="s">
        <v>158</v>
      </c>
      <c r="C29" s="24" t="s">
        <v>159</v>
      </c>
      <c r="D29" s="21" t="s">
        <v>160</v>
      </c>
      <c r="E29" s="21" t="s">
        <v>161</v>
      </c>
      <c r="F29" s="17"/>
    </row>
    <row r="30" spans="1:17" x14ac:dyDescent="0.2">
      <c r="A30" s="17"/>
      <c r="B30" s="20" t="s">
        <v>162</v>
      </c>
      <c r="C30" s="24" t="s">
        <v>163</v>
      </c>
      <c r="D30" s="21" t="s">
        <v>164</v>
      </c>
      <c r="E30" s="21" t="s">
        <v>165</v>
      </c>
      <c r="F30" s="17"/>
    </row>
    <row r="31" spans="1:17" x14ac:dyDescent="0.2">
      <c r="A31" s="17"/>
      <c r="B31" s="17"/>
      <c r="C31" s="23"/>
      <c r="D31" s="23"/>
      <c r="E31" s="23"/>
      <c r="F31" s="17"/>
    </row>
    <row r="32" spans="1:17" ht="90" customHeight="1" x14ac:dyDescent="0.2">
      <c r="A32" s="18"/>
      <c r="B32" s="20" t="s">
        <v>172</v>
      </c>
      <c r="C32" s="24" t="s">
        <v>179</v>
      </c>
      <c r="D32" s="24" t="s">
        <v>183</v>
      </c>
      <c r="E32" s="24" t="s">
        <v>184</v>
      </c>
      <c r="F32" s="17"/>
      <c r="G32" s="72"/>
      <c r="H32" s="72"/>
      <c r="I32" s="72"/>
      <c r="J32" s="72"/>
      <c r="K32" s="72"/>
      <c r="L32" s="72"/>
      <c r="M32" s="72"/>
      <c r="N32" s="72"/>
      <c r="O32" s="72"/>
      <c r="P32" s="72"/>
      <c r="Q32" s="72"/>
    </row>
    <row r="33" spans="1:6" ht="11.25" customHeight="1" x14ac:dyDescent="0.2">
      <c r="A33" s="17"/>
      <c r="B33" s="20" t="s">
        <v>173</v>
      </c>
      <c r="C33" s="24"/>
      <c r="D33" s="21"/>
      <c r="E33" s="21"/>
      <c r="F33" s="17"/>
    </row>
    <row r="34" spans="1:6" x14ac:dyDescent="0.2">
      <c r="A34" s="17"/>
      <c r="B34" s="17"/>
      <c r="C34" s="23"/>
      <c r="D34" s="23"/>
      <c r="E34" s="23"/>
      <c r="F34" s="17"/>
    </row>
    <row r="35" spans="1:6" ht="25.5" x14ac:dyDescent="0.2">
      <c r="A35" s="17" t="s">
        <v>115</v>
      </c>
      <c r="B35" s="20" t="s">
        <v>166</v>
      </c>
      <c r="C35" s="53" t="s">
        <v>180</v>
      </c>
      <c r="D35" s="53" t="s">
        <v>181</v>
      </c>
      <c r="E35" s="53" t="s">
        <v>182</v>
      </c>
      <c r="F35" s="17"/>
    </row>
    <row r="36" spans="1:6" x14ac:dyDescent="0.2">
      <c r="A36" s="17" t="s">
        <v>112</v>
      </c>
      <c r="B36" s="25" t="s">
        <v>167</v>
      </c>
      <c r="C36" s="26" t="s">
        <v>235</v>
      </c>
      <c r="D36" s="26" t="s">
        <v>236</v>
      </c>
      <c r="E36" s="26" t="s">
        <v>237</v>
      </c>
      <c r="F36" s="17"/>
    </row>
    <row r="37" spans="1:6" x14ac:dyDescent="0.2">
      <c r="A37" s="17"/>
      <c r="B37" s="17"/>
      <c r="C37" s="27"/>
      <c r="D37" s="27"/>
      <c r="E37" s="27"/>
      <c r="F37" s="17"/>
    </row>
    <row r="38" spans="1:6" x14ac:dyDescent="0.2">
      <c r="A38" s="18"/>
      <c r="B38" s="19"/>
      <c r="C38" s="27"/>
      <c r="D38" s="27"/>
      <c r="E38" s="27"/>
      <c r="F38" s="17"/>
    </row>
    <row r="39" spans="1:6" ht="25.5" x14ac:dyDescent="0.2">
      <c r="A39" s="18" t="s">
        <v>174</v>
      </c>
      <c r="B39" s="74" t="s">
        <v>175</v>
      </c>
      <c r="C39" s="73" t="s">
        <v>238</v>
      </c>
      <c r="D39" s="73" t="s">
        <v>239</v>
      </c>
      <c r="E39" s="73" t="s">
        <v>240</v>
      </c>
      <c r="F39" s="17"/>
    </row>
    <row r="40" spans="1:6" x14ac:dyDescent="0.2">
      <c r="A40" s="18"/>
      <c r="B40" s="32" t="s">
        <v>176</v>
      </c>
      <c r="C40" s="21" t="s">
        <v>232</v>
      </c>
      <c r="D40" s="21" t="s">
        <v>233</v>
      </c>
      <c r="E40" s="21" t="s">
        <v>234</v>
      </c>
      <c r="F40" s="17"/>
    </row>
    <row r="41" spans="1:6" x14ac:dyDescent="0.2">
      <c r="A41" s="18"/>
      <c r="B41" s="18"/>
      <c r="C41" s="22"/>
      <c r="D41" s="22"/>
      <c r="E41" s="22"/>
      <c r="F41" s="17"/>
    </row>
    <row r="42" spans="1:6" x14ac:dyDescent="0.2">
      <c r="A42" s="18"/>
      <c r="B42" s="18"/>
      <c r="C42" s="22"/>
      <c r="D42" s="22"/>
      <c r="E42" s="22"/>
      <c r="F42" s="17"/>
    </row>
    <row r="43" spans="1:6" x14ac:dyDescent="0.2">
      <c r="A43" s="18"/>
      <c r="B43" s="32" t="s">
        <v>218</v>
      </c>
      <c r="C43" s="21" t="s">
        <v>211</v>
      </c>
      <c r="D43" s="53" t="s">
        <v>216</v>
      </c>
      <c r="E43" s="53" t="s">
        <v>217</v>
      </c>
      <c r="F43" s="17"/>
    </row>
    <row r="44" spans="1:6" x14ac:dyDescent="0.2">
      <c r="A44" s="18" t="s">
        <v>115</v>
      </c>
      <c r="B44" s="32" t="s">
        <v>219</v>
      </c>
      <c r="C44" s="21" t="s">
        <v>220</v>
      </c>
      <c r="D44" s="53" t="s">
        <v>226</v>
      </c>
      <c r="E44" s="53" t="s">
        <v>227</v>
      </c>
      <c r="F44" s="17"/>
    </row>
    <row r="45" spans="1:6" x14ac:dyDescent="0.2">
      <c r="A45" s="18"/>
      <c r="B45" s="32" t="s">
        <v>177</v>
      </c>
      <c r="C45" s="21" t="s">
        <v>185</v>
      </c>
      <c r="D45" s="53" t="s">
        <v>198</v>
      </c>
      <c r="E45" s="53" t="s">
        <v>199</v>
      </c>
      <c r="F45" s="17"/>
    </row>
    <row r="46" spans="1:6" x14ac:dyDescent="0.2">
      <c r="A46" s="18"/>
      <c r="B46" s="18"/>
      <c r="C46" s="22"/>
      <c r="D46" s="22"/>
      <c r="E46" s="22"/>
      <c r="F46" s="18"/>
    </row>
    <row r="47" spans="1:6" x14ac:dyDescent="0.2">
      <c r="A47" s="18"/>
      <c r="B47" s="32" t="s">
        <v>221</v>
      </c>
      <c r="C47" s="53" t="s">
        <v>196</v>
      </c>
      <c r="D47" s="53" t="s">
        <v>203</v>
      </c>
      <c r="E47" s="53" t="s">
        <v>206</v>
      </c>
      <c r="F47" s="17"/>
    </row>
    <row r="48" spans="1:6" x14ac:dyDescent="0.2">
      <c r="A48" s="18"/>
      <c r="B48" s="32" t="s">
        <v>222</v>
      </c>
      <c r="C48" s="53" t="s">
        <v>197</v>
      </c>
      <c r="D48" s="53" t="s">
        <v>204</v>
      </c>
      <c r="E48" s="53" t="s">
        <v>205</v>
      </c>
      <c r="F48" s="17"/>
    </row>
    <row r="49" spans="1:6" x14ac:dyDescent="0.2">
      <c r="A49" s="18"/>
      <c r="B49" s="32" t="s">
        <v>223</v>
      </c>
      <c r="C49" s="53" t="s">
        <v>194</v>
      </c>
      <c r="D49" s="53" t="s">
        <v>207</v>
      </c>
      <c r="E49" s="53" t="s">
        <v>208</v>
      </c>
      <c r="F49" s="17"/>
    </row>
    <row r="50" spans="1:6" x14ac:dyDescent="0.2">
      <c r="A50" s="18"/>
      <c r="B50" s="32" t="s">
        <v>224</v>
      </c>
      <c r="C50" s="53" t="s">
        <v>195</v>
      </c>
      <c r="D50" s="53" t="s">
        <v>209</v>
      </c>
      <c r="E50" s="53" t="s">
        <v>210</v>
      </c>
      <c r="F50" s="17"/>
    </row>
    <row r="51" spans="1:6" x14ac:dyDescent="0.2">
      <c r="A51" s="18"/>
      <c r="B51" s="32" t="s">
        <v>186</v>
      </c>
      <c r="C51" s="53" t="s">
        <v>190</v>
      </c>
      <c r="D51" s="53" t="s">
        <v>200</v>
      </c>
      <c r="E51" s="53" t="s">
        <v>225</v>
      </c>
      <c r="F51" s="17"/>
    </row>
    <row r="52" spans="1:6" x14ac:dyDescent="0.2">
      <c r="A52" s="18"/>
      <c r="B52" s="32" t="s">
        <v>187</v>
      </c>
      <c r="C52" s="53" t="s">
        <v>191</v>
      </c>
      <c r="D52" s="53" t="s">
        <v>191</v>
      </c>
      <c r="E52" s="53" t="s">
        <v>191</v>
      </c>
      <c r="F52" s="17"/>
    </row>
    <row r="53" spans="1:6" x14ac:dyDescent="0.2">
      <c r="A53" s="18"/>
      <c r="B53" s="32" t="s">
        <v>188</v>
      </c>
      <c r="C53" s="53" t="s">
        <v>192</v>
      </c>
      <c r="D53" s="53" t="s">
        <v>192</v>
      </c>
      <c r="E53" s="53" t="s">
        <v>192</v>
      </c>
      <c r="F53" s="17"/>
    </row>
    <row r="54" spans="1:6" x14ac:dyDescent="0.2">
      <c r="A54" s="18"/>
      <c r="B54" s="32" t="s">
        <v>189</v>
      </c>
      <c r="C54" s="53" t="s">
        <v>228</v>
      </c>
      <c r="D54" s="53" t="s">
        <v>228</v>
      </c>
      <c r="E54" s="53" t="s">
        <v>228</v>
      </c>
      <c r="F54" s="17"/>
    </row>
    <row r="55" spans="1:6" x14ac:dyDescent="0.2">
      <c r="A55" s="18"/>
      <c r="B55" s="18"/>
      <c r="C55" s="22"/>
      <c r="D55" s="22"/>
      <c r="E55" s="22"/>
      <c r="F55" s="18"/>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C664148183BA4F90C796CF891D8FC6" ma:contentTypeVersion="6" ma:contentTypeDescription="Ein neues Dokument erstellen." ma:contentTypeScope="" ma:versionID="abf7c98069c0afc2ca95a007e9a0853e">
  <xsd:schema xmlns:xsd="http://www.w3.org/2001/XMLSchema" xmlns:xs="http://www.w3.org/2001/XMLSchema" xmlns:p="http://schemas.microsoft.com/office/2006/metadata/properties" xmlns:ns1="http://schemas.microsoft.com/sharepoint/v3" xmlns:ns2="1cf2145d-1275-4039-b6f7-fdfb1f53241e" targetNamespace="http://schemas.microsoft.com/office/2006/metadata/properties" ma:root="true" ma:fieldsID="725532a19c35588f5f555c2d65a0cd2e" ns1:_="" ns2:_="">
    <xsd:import namespace="http://schemas.microsoft.com/sharepoint/v3"/>
    <xsd:import namespace="1cf2145d-1275-4039-b6f7-fdfb1f53241e"/>
    <xsd:element name="properties">
      <xsd:complexType>
        <xsd:sequence>
          <xsd:element name="documentManagement">
            <xsd:complexType>
              <xsd:all>
                <xsd:element ref="ns1:PublishingStartDate" minOccurs="0"/>
                <xsd:element ref="ns1:PublishingExpirationDate" minOccurs="0"/>
                <xsd:element ref="ns2:Titel_DE" minOccurs="0"/>
                <xsd:element ref="ns2:Titel_RM" minOccurs="0"/>
                <xsd:element ref="ns2:Titel_IT" minOccurs="0"/>
                <xsd:element ref="ns2:Kategorie" minOccurs="0"/>
                <xsd:element ref="ns2:Benutzerdefiniert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 ma:hidden="true" ma:internalName="PublishingStartDate">
      <xsd:simpleType>
        <xsd:restriction base="dms:Unknown"/>
      </xsd:simpleType>
    </xsd:element>
    <xsd:element name="PublishingExpirationDate" ma:index="9" nillable="true" ma:displayName="Geplantes Enddatum"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f2145d-1275-4039-b6f7-fdfb1f53241e" elementFormDefault="qualified">
    <xsd:import namespace="http://schemas.microsoft.com/office/2006/documentManagement/types"/>
    <xsd:import namespace="http://schemas.microsoft.com/office/infopath/2007/PartnerControls"/>
    <xsd:element name="Titel_DE" ma:index="10" nillable="true" ma:displayName="Titel_DE" ma:internalName="Titel_DE">
      <xsd:simpleType>
        <xsd:restriction base="dms:Text">
          <xsd:maxLength value="255"/>
        </xsd:restriction>
      </xsd:simpleType>
    </xsd:element>
    <xsd:element name="Titel_RM" ma:index="11" nillable="true" ma:displayName="Titel_RM" ma:internalName="Titel_RM">
      <xsd:simpleType>
        <xsd:restriction base="dms:Text">
          <xsd:maxLength value="255"/>
        </xsd:restriction>
      </xsd:simpleType>
    </xsd:element>
    <xsd:element name="Titel_IT" ma:index="12" nillable="true" ma:displayName="Titel_IT" ma:internalName="Titel_IT">
      <xsd:simpleType>
        <xsd:restriction base="dms:Text">
          <xsd:maxLength value="255"/>
        </xsd:restriction>
      </xsd:simpleType>
    </xsd:element>
    <xsd:element name="Kategorie" ma:index="13" nillable="true" ma:displayName="Kategorie" ma:internalName="Kategorie">
      <xsd:simpleType>
        <xsd:restriction base="dms:Text">
          <xsd:maxLength value="255"/>
        </xsd:restriction>
      </xsd:simpleType>
    </xsd:element>
    <xsd:element name="Benutzerdefinierte_x0020_ID" ma:index="14" nillable="true" ma:displayName="Benutzerdefinierte ID" ma:internalName="Benutzerdefinierte_x0020_ID"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nutzerdefinierte_x0020_ID xmlns="1cf2145d-1275-4039-b6f7-fdfb1f53241e">1003</Benutzerdefinierte_x0020_ID>
    <Titel_RM xmlns="1cf2145d-1275-4039-b6f7-fdfb1f53241e">Edifizis tenor vischnancas, 2025</Titel_RM>
    <PublishingExpirationDate xmlns="http://schemas.microsoft.com/sharepoint/v3" xsi:nil="true"/>
    <PublishingStartDate xmlns="http://schemas.microsoft.com/sharepoint/v3" xsi:nil="true"/>
    <Kategorie xmlns="1cf2145d-1275-4039-b6f7-fdfb1f53241e">Gebäude und Wohnungen</Kategorie>
    <Titel_DE xmlns="1cf2145d-1275-4039-b6f7-fdfb1f53241e">Gebäude nach Gemeinde, 2025</Titel_DE>
    <Titel_IT xmlns="1cf2145d-1275-4039-b6f7-fdfb1f53241e">Edifici per comune, 2025</Titel_IT>
  </documentManagement>
</p:properties>
</file>

<file path=customXml/itemProps1.xml><?xml version="1.0" encoding="utf-8"?>
<ds:datastoreItem xmlns:ds="http://schemas.openxmlformats.org/officeDocument/2006/customXml" ds:itemID="{CCC15D03-07CC-45E4-A2FA-016A3A9EC4B5}"/>
</file>

<file path=customXml/itemProps2.xml><?xml version="1.0" encoding="utf-8"?>
<ds:datastoreItem xmlns:ds="http://schemas.openxmlformats.org/officeDocument/2006/customXml" ds:itemID="{FBACEB09-F452-405D-996B-DBF88DA0CAD2}"/>
</file>

<file path=customXml/itemProps3.xml><?xml version="1.0" encoding="utf-8"?>
<ds:datastoreItem xmlns:ds="http://schemas.openxmlformats.org/officeDocument/2006/customXml" ds:itemID="{093EDAB4-1ACD-43A0-B462-B3CAE9E9DB1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Gebäude nach Gebäudekategorie</vt:lpstr>
      <vt:lpstr>Gebäudekategorie, Bauperiode</vt:lpstr>
      <vt:lpstr>Uebersetzungen</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Gebäude nach Gemeinde</dc:title>
  <dc:creator>Luzius.Stricker@awt.gr.ch</dc:creator>
  <cp:lastModifiedBy>Monstein Urs (AWT GR)</cp:lastModifiedBy>
  <dcterms:created xsi:type="dcterms:W3CDTF">2016-08-08T08:05:48Z</dcterms:created>
  <dcterms:modified xsi:type="dcterms:W3CDTF">2026-09-07T07:20:21Z</dcterms:modified>
  <cp:category>Gebäude- und Wohnungsstatistik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fc5642-2d7f-4e68-9674-ab3e35a89b06_Enabled">
    <vt:lpwstr>true</vt:lpwstr>
  </property>
  <property fmtid="{D5CDD505-2E9C-101B-9397-08002B2CF9AE}" pid="3" name="MSIP_Label_fbfc5642-2d7f-4e68-9674-ab3e35a89b06_SetDate">
    <vt:lpwstr>2025-09-11T07:02:26Z</vt:lpwstr>
  </property>
  <property fmtid="{D5CDD505-2E9C-101B-9397-08002B2CF9AE}" pid="4" name="MSIP_Label_fbfc5642-2d7f-4e68-9674-ab3e35a89b06_Method">
    <vt:lpwstr>Standard</vt:lpwstr>
  </property>
  <property fmtid="{D5CDD505-2E9C-101B-9397-08002B2CF9AE}" pid="5" name="MSIP_Label_fbfc5642-2d7f-4e68-9674-ab3e35a89b06_Name">
    <vt:lpwstr>label-2-default</vt:lpwstr>
  </property>
  <property fmtid="{D5CDD505-2E9C-101B-9397-08002B2CF9AE}" pid="6" name="MSIP_Label_fbfc5642-2d7f-4e68-9674-ab3e35a89b06_SiteId">
    <vt:lpwstr>70ee0a01-45f2-4b86-aa78-73100089c50c</vt:lpwstr>
  </property>
  <property fmtid="{D5CDD505-2E9C-101B-9397-08002B2CF9AE}" pid="7" name="MSIP_Label_fbfc5642-2d7f-4e68-9674-ab3e35a89b06_ActionId">
    <vt:lpwstr>f86856c3-5fcf-4668-b964-f4cb2064eeca</vt:lpwstr>
  </property>
  <property fmtid="{D5CDD505-2E9C-101B-9397-08002B2CF9AE}" pid="8" name="MSIP_Label_fbfc5642-2d7f-4e68-9674-ab3e35a89b06_ContentBits">
    <vt:lpwstr>0</vt:lpwstr>
  </property>
  <property fmtid="{D5CDD505-2E9C-101B-9397-08002B2CF9AE}" pid="9" name="MSIP_Label_fbfc5642-2d7f-4e68-9674-ab3e35a89b06_Tag">
    <vt:lpwstr>10, 3, 0, 1</vt:lpwstr>
  </property>
  <property fmtid="{D5CDD505-2E9C-101B-9397-08002B2CF9AE}" pid="10" name="ContentTypeId">
    <vt:lpwstr>0x010100D4C664148183BA4F90C796CF891D8FC6</vt:lpwstr>
  </property>
</Properties>
</file>